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filterPrivacy="1" autoCompressPictures="0" defaultThemeVersion="124226"/>
  <xr:revisionPtr revIDLastSave="0" documentId="13_ncr:1_{F9DB787C-1820-45D3-956A-50C40F3192C4}" xr6:coauthVersionLast="45" xr6:coauthVersionMax="45" xr10:uidLastSave="{00000000-0000-0000-0000-000000000000}"/>
  <bookViews>
    <workbookView xWindow="-108" yWindow="-108" windowWidth="23256" windowHeight="12576" xr2:uid="{00000000-000D-0000-FFFF-FFFF00000000}"/>
  </bookViews>
  <sheets>
    <sheet name="Table List" sheetId="6" r:id="rId1"/>
    <sheet name="Background data" sheetId="3" r:id="rId2"/>
    <sheet name="Economic data" sheetId="2" r:id="rId3"/>
    <sheet name="Environmental data" sheetId="4" r:id="rId4"/>
    <sheet name="Method" sheetId="5" r:id="rId5"/>
  </sheets>
  <calcPr calcId="181029"/>
</workbook>
</file>

<file path=xl/calcChain.xml><?xml version="1.0" encoding="utf-8"?>
<calcChain xmlns="http://schemas.openxmlformats.org/spreadsheetml/2006/main">
  <c r="B279" i="4" l="1"/>
  <c r="C279" i="4"/>
  <c r="D279" i="4"/>
  <c r="E279" i="4"/>
  <c r="F279" i="4"/>
  <c r="G279" i="4"/>
  <c r="H279" i="4"/>
  <c r="I279" i="4"/>
  <c r="J279" i="4"/>
  <c r="K279" i="4"/>
  <c r="L279" i="4"/>
  <c r="M279" i="4"/>
  <c r="N279" i="4"/>
  <c r="O279" i="4"/>
  <c r="P279" i="4"/>
  <c r="Q279" i="4"/>
  <c r="R279" i="4"/>
  <c r="B146" i="4"/>
  <c r="B161" i="4" s="1"/>
  <c r="C146" i="4"/>
  <c r="D146" i="4"/>
  <c r="E146" i="4"/>
  <c r="F146" i="4"/>
  <c r="G146" i="4"/>
  <c r="H146" i="4"/>
  <c r="I146" i="4"/>
  <c r="J146" i="4"/>
  <c r="K146" i="4"/>
  <c r="L146" i="4"/>
  <c r="B147" i="4"/>
  <c r="C147" i="4"/>
  <c r="D147" i="4"/>
  <c r="E147" i="4"/>
  <c r="F147" i="4"/>
  <c r="G147" i="4"/>
  <c r="H147" i="4"/>
  <c r="I147" i="4"/>
  <c r="J147" i="4"/>
  <c r="K147" i="4"/>
  <c r="L147" i="4"/>
  <c r="B148" i="4"/>
  <c r="C148" i="4"/>
  <c r="D148" i="4"/>
  <c r="E148" i="4"/>
  <c r="F148" i="4"/>
  <c r="G148" i="4"/>
  <c r="H148" i="4"/>
  <c r="I148" i="4"/>
  <c r="J148" i="4"/>
  <c r="K148" i="4"/>
  <c r="L148" i="4"/>
  <c r="R291" i="4" l="1"/>
  <c r="Q289" i="4"/>
  <c r="P290" i="4"/>
  <c r="O290" i="4"/>
  <c r="N288" i="4"/>
  <c r="M288" i="4"/>
  <c r="L290" i="4"/>
  <c r="K291" i="4"/>
  <c r="J288" i="4"/>
  <c r="I289" i="4"/>
  <c r="H289" i="4"/>
  <c r="G287" i="4"/>
  <c r="F291" i="4"/>
  <c r="E289" i="4"/>
  <c r="D290" i="4"/>
  <c r="C290" i="4"/>
  <c r="B288" i="4"/>
  <c r="E258" i="4"/>
  <c r="E257" i="4"/>
  <c r="E256" i="4"/>
  <c r="E255" i="4"/>
  <c r="E254" i="4"/>
  <c r="E253" i="4"/>
  <c r="E252" i="4"/>
  <c r="E251" i="4"/>
  <c r="E250" i="4"/>
  <c r="F249" i="4"/>
  <c r="F256" i="4" s="1"/>
  <c r="D249" i="4"/>
  <c r="D250" i="4" s="1"/>
  <c r="D251" i="4" s="1"/>
  <c r="D252" i="4" s="1"/>
  <c r="D253" i="4" s="1"/>
  <c r="D254" i="4" s="1"/>
  <c r="D255" i="4" s="1"/>
  <c r="D256" i="4" s="1"/>
  <c r="D257" i="4" s="1"/>
  <c r="D258" i="4" s="1"/>
  <c r="C249" i="4"/>
  <c r="C250" i="4" s="1"/>
  <c r="C251" i="4" s="1"/>
  <c r="C252" i="4" s="1"/>
  <c r="C253" i="4" s="1"/>
  <c r="C254" i="4" s="1"/>
  <c r="C255" i="4" s="1"/>
  <c r="C256" i="4" s="1"/>
  <c r="C257" i="4" s="1"/>
  <c r="C258" i="4" s="1"/>
  <c r="B249" i="4"/>
  <c r="B250" i="4" s="1"/>
  <c r="B245" i="4"/>
  <c r="L155" i="4"/>
  <c r="L170" i="4" s="1"/>
  <c r="K155" i="4"/>
  <c r="K170" i="4" s="1"/>
  <c r="J155" i="4"/>
  <c r="J170" i="4" s="1"/>
  <c r="I155" i="4"/>
  <c r="I170" i="4" s="1"/>
  <c r="H155" i="4"/>
  <c r="H223" i="4" s="1"/>
  <c r="G155" i="4"/>
  <c r="G170" i="4" s="1"/>
  <c r="F155" i="4"/>
  <c r="F170" i="4" s="1"/>
  <c r="E155" i="4"/>
  <c r="D155" i="4"/>
  <c r="D170" i="4" s="1"/>
  <c r="C155" i="4"/>
  <c r="C170" i="4" s="1"/>
  <c r="B155" i="4"/>
  <c r="B197" i="4" s="1"/>
  <c r="L154" i="4"/>
  <c r="L209" i="4" s="1"/>
  <c r="K154" i="4"/>
  <c r="K209" i="4" s="1"/>
  <c r="J154" i="4"/>
  <c r="J182" i="4" s="1"/>
  <c r="I154" i="4"/>
  <c r="I182" i="4" s="1"/>
  <c r="H154" i="4"/>
  <c r="G154" i="4"/>
  <c r="F154" i="4"/>
  <c r="F196" i="4" s="1"/>
  <c r="E154" i="4"/>
  <c r="E222" i="4" s="1"/>
  <c r="D154" i="4"/>
  <c r="C154" i="4"/>
  <c r="B154" i="4"/>
  <c r="L153" i="4"/>
  <c r="L181" i="4" s="1"/>
  <c r="K153" i="4"/>
  <c r="J153" i="4"/>
  <c r="I153" i="4"/>
  <c r="H153" i="4"/>
  <c r="H221" i="4" s="1"/>
  <c r="G153" i="4"/>
  <c r="F153" i="4"/>
  <c r="F168" i="4" s="1"/>
  <c r="E153" i="4"/>
  <c r="E168" i="4" s="1"/>
  <c r="D153" i="4"/>
  <c r="D168" i="4" s="1"/>
  <c r="C153" i="4"/>
  <c r="C221" i="4" s="1"/>
  <c r="B153" i="4"/>
  <c r="B195" i="4" s="1"/>
  <c r="L152" i="4"/>
  <c r="L220" i="4" s="1"/>
  <c r="K152" i="4"/>
  <c r="K180" i="4" s="1"/>
  <c r="J152" i="4"/>
  <c r="I152" i="4"/>
  <c r="H152" i="4"/>
  <c r="G152" i="4"/>
  <c r="F152" i="4"/>
  <c r="F207" i="4" s="1"/>
  <c r="E152" i="4"/>
  <c r="E207" i="4" s="1"/>
  <c r="D152" i="4"/>
  <c r="D180" i="4" s="1"/>
  <c r="C152" i="4"/>
  <c r="C180" i="4" s="1"/>
  <c r="B152" i="4"/>
  <c r="B167" i="4" s="1"/>
  <c r="L151" i="4"/>
  <c r="L166" i="4" s="1"/>
  <c r="K151" i="4"/>
  <c r="K166" i="4" s="1"/>
  <c r="J151" i="4"/>
  <c r="J193" i="4" s="1"/>
  <c r="I151" i="4"/>
  <c r="I193" i="4" s="1"/>
  <c r="H151" i="4"/>
  <c r="H219" i="4" s="1"/>
  <c r="G151" i="4"/>
  <c r="F151" i="4"/>
  <c r="E151" i="4"/>
  <c r="D151" i="4"/>
  <c r="D166" i="4" s="1"/>
  <c r="C151" i="4"/>
  <c r="C166" i="4" s="1"/>
  <c r="B151" i="4"/>
  <c r="B193" i="4" s="1"/>
  <c r="L150" i="4"/>
  <c r="L205" i="4" s="1"/>
  <c r="K150" i="4"/>
  <c r="K218" i="4" s="1"/>
  <c r="J150" i="4"/>
  <c r="J178" i="4" s="1"/>
  <c r="I150" i="4"/>
  <c r="I178" i="4" s="1"/>
  <c r="H150" i="4"/>
  <c r="G150" i="4"/>
  <c r="F150" i="4"/>
  <c r="F165" i="4" s="1"/>
  <c r="E150" i="4"/>
  <c r="E178" i="4" s="1"/>
  <c r="D150" i="4"/>
  <c r="C150" i="4"/>
  <c r="C178" i="4" s="1"/>
  <c r="B150" i="4"/>
  <c r="L149" i="4"/>
  <c r="K149" i="4"/>
  <c r="J149" i="4"/>
  <c r="I149" i="4"/>
  <c r="H149" i="4"/>
  <c r="H204" i="4" s="1"/>
  <c r="G149" i="4"/>
  <c r="F149" i="4"/>
  <c r="F177" i="4" s="1"/>
  <c r="E149" i="4"/>
  <c r="E164" i="4" s="1"/>
  <c r="D149" i="4"/>
  <c r="D191" i="4" s="1"/>
  <c r="C149" i="4"/>
  <c r="C191" i="4" s="1"/>
  <c r="B149" i="4"/>
  <c r="B217" i="4" s="1"/>
  <c r="L163" i="4"/>
  <c r="K176" i="4"/>
  <c r="E190" i="4"/>
  <c r="D176" i="4"/>
  <c r="C176" i="4"/>
  <c r="B163" i="4"/>
  <c r="L162" i="4"/>
  <c r="K162" i="4"/>
  <c r="J189" i="4"/>
  <c r="I202" i="4"/>
  <c r="H202" i="4"/>
  <c r="E162" i="4"/>
  <c r="D162" i="4"/>
  <c r="C202" i="4"/>
  <c r="B215" i="4"/>
  <c r="L161" i="4"/>
  <c r="K214" i="4"/>
  <c r="J174" i="4"/>
  <c r="I174" i="4"/>
  <c r="F201" i="4"/>
  <c r="E214" i="4"/>
  <c r="D174" i="4"/>
  <c r="C174" i="4"/>
  <c r="I140" i="4"/>
  <c r="I139" i="4"/>
  <c r="I138" i="4"/>
  <c r="I137" i="4"/>
  <c r="L131" i="4" s="1"/>
  <c r="I136" i="4"/>
  <c r="L130" i="4" s="1"/>
  <c r="I135" i="4"/>
  <c r="L129" i="4" s="1"/>
  <c r="I134" i="4"/>
  <c r="I133" i="4"/>
  <c r="I132" i="4"/>
  <c r="I131" i="4"/>
  <c r="I130" i="4"/>
  <c r="I129" i="4"/>
  <c r="I128" i="4"/>
  <c r="I127" i="4"/>
  <c r="L128" i="4" s="1"/>
  <c r="I126" i="4"/>
  <c r="I125" i="4"/>
  <c r="I124" i="4"/>
  <c r="I123" i="4"/>
  <c r="L123" i="4" s="1"/>
  <c r="G35" i="3"/>
  <c r="H35" i="3"/>
  <c r="I35" i="3"/>
  <c r="G36" i="3"/>
  <c r="H36" i="3"/>
  <c r="I36" i="3"/>
  <c r="D37" i="3"/>
  <c r="G37" i="3"/>
  <c r="H37" i="3"/>
  <c r="I37" i="3"/>
  <c r="G38" i="3"/>
  <c r="H38" i="3"/>
  <c r="I38" i="3"/>
  <c r="D39" i="3"/>
  <c r="G39" i="3"/>
  <c r="H39" i="3"/>
  <c r="I39" i="3"/>
  <c r="D40" i="3"/>
  <c r="G40" i="3"/>
  <c r="H40" i="3"/>
  <c r="I40" i="3"/>
  <c r="D41" i="3"/>
  <c r="G41" i="3"/>
  <c r="H41" i="3"/>
  <c r="I41" i="3"/>
  <c r="D42" i="3"/>
  <c r="G42" i="3"/>
  <c r="H42" i="3"/>
  <c r="I42" i="3"/>
  <c r="B22" i="3"/>
  <c r="R25" i="3"/>
  <c r="Q25" i="3"/>
  <c r="P25" i="3"/>
  <c r="O25" i="3"/>
  <c r="N25" i="3"/>
  <c r="M25" i="3"/>
  <c r="L25" i="3"/>
  <c r="K25" i="3"/>
  <c r="J25" i="3"/>
  <c r="I25" i="3"/>
  <c r="H25" i="3"/>
  <c r="G25" i="3"/>
  <c r="F25" i="3"/>
  <c r="E25" i="3"/>
  <c r="D25" i="3"/>
  <c r="C25" i="3"/>
  <c r="B25" i="3"/>
  <c r="B280" i="4" l="1"/>
  <c r="B281" i="4" s="1"/>
  <c r="L124" i="4"/>
  <c r="F257" i="4"/>
  <c r="F258" i="4" s="1"/>
  <c r="F251" i="4"/>
  <c r="L132" i="4"/>
  <c r="L127" i="4"/>
  <c r="L126" i="4"/>
  <c r="L125" i="4"/>
  <c r="E287" i="4"/>
  <c r="E288" i="4"/>
  <c r="E290" i="4"/>
  <c r="Q291" i="4"/>
  <c r="Q288" i="4"/>
  <c r="E292" i="4"/>
  <c r="O288" i="4"/>
  <c r="R288" i="4"/>
  <c r="F292" i="4"/>
  <c r="C292" i="4"/>
  <c r="F289" i="4"/>
  <c r="J292" i="4"/>
  <c r="J289" i="4"/>
  <c r="L292" i="4"/>
  <c r="D287" i="4"/>
  <c r="R289" i="4"/>
  <c r="R292" i="4"/>
  <c r="F287" i="4"/>
  <c r="Q290" i="4"/>
  <c r="L287" i="4"/>
  <c r="J291" i="4"/>
  <c r="Q287" i="4"/>
  <c r="L291" i="4"/>
  <c r="R287" i="4"/>
  <c r="P291" i="4"/>
  <c r="P287" i="4"/>
  <c r="L289" i="4"/>
  <c r="D292" i="4"/>
  <c r="D193" i="4"/>
  <c r="C217" i="4"/>
  <c r="B223" i="4"/>
  <c r="C288" i="4"/>
  <c r="C291" i="4"/>
  <c r="F288" i="4"/>
  <c r="D291" i="4"/>
  <c r="P292" i="4"/>
  <c r="L288" i="4"/>
  <c r="E291" i="4"/>
  <c r="Q292" i="4"/>
  <c r="C164" i="4"/>
  <c r="B164" i="4"/>
  <c r="B168" i="4"/>
  <c r="C168" i="4"/>
  <c r="J287" i="4"/>
  <c r="I166" i="4"/>
  <c r="H287" i="4"/>
  <c r="G292" i="4"/>
  <c r="K167" i="4"/>
  <c r="D189" i="4"/>
  <c r="H217" i="4"/>
  <c r="I287" i="4"/>
  <c r="D288" i="4"/>
  <c r="P288" i="4"/>
  <c r="K289" i="4"/>
  <c r="F290" i="4"/>
  <c r="R290" i="4"/>
  <c r="M291" i="4"/>
  <c r="H292" i="4"/>
  <c r="L167" i="4"/>
  <c r="K190" i="4"/>
  <c r="I219" i="4"/>
  <c r="G290" i="4"/>
  <c r="B291" i="4"/>
  <c r="N291" i="4"/>
  <c r="I292" i="4"/>
  <c r="L190" i="4"/>
  <c r="K222" i="4"/>
  <c r="K287" i="4"/>
  <c r="M289" i="4"/>
  <c r="H290" i="4"/>
  <c r="O291" i="4"/>
  <c r="N289" i="4"/>
  <c r="G288" i="4"/>
  <c r="B289" i="4"/>
  <c r="I290" i="4"/>
  <c r="K292" i="4"/>
  <c r="H162" i="4"/>
  <c r="H193" i="4"/>
  <c r="M287" i="4"/>
  <c r="H288" i="4"/>
  <c r="C289" i="4"/>
  <c r="O289" i="4"/>
  <c r="J290" i="4"/>
  <c r="I162" i="4"/>
  <c r="C195" i="4"/>
  <c r="B287" i="4"/>
  <c r="N287" i="4"/>
  <c r="I288" i="4"/>
  <c r="D289" i="4"/>
  <c r="P289" i="4"/>
  <c r="K290" i="4"/>
  <c r="M292" i="4"/>
  <c r="K163" i="4"/>
  <c r="H195" i="4"/>
  <c r="C287" i="4"/>
  <c r="O287" i="4"/>
  <c r="G291" i="4"/>
  <c r="B292" i="4"/>
  <c r="N292" i="4"/>
  <c r="I197" i="4"/>
  <c r="K288" i="4"/>
  <c r="M290" i="4"/>
  <c r="H291" i="4"/>
  <c r="O292" i="4"/>
  <c r="L175" i="4"/>
  <c r="G289" i="4"/>
  <c r="B290" i="4"/>
  <c r="N290" i="4"/>
  <c r="I291" i="4"/>
  <c r="K207" i="4"/>
  <c r="H166" i="4"/>
  <c r="L179" i="4"/>
  <c r="E169" i="4"/>
  <c r="E182" i="4"/>
  <c r="F176" i="4"/>
  <c r="F216" i="4"/>
  <c r="F190" i="4"/>
  <c r="F180" i="4"/>
  <c r="F220" i="4"/>
  <c r="F194" i="4"/>
  <c r="F161" i="4"/>
  <c r="G214" i="4"/>
  <c r="G201" i="4"/>
  <c r="G215" i="4"/>
  <c r="G189" i="4"/>
  <c r="G202" i="4"/>
  <c r="G176" i="4"/>
  <c r="G203" i="4"/>
  <c r="G216" i="4"/>
  <c r="G204" i="4"/>
  <c r="G217" i="4"/>
  <c r="G191" i="4"/>
  <c r="G218" i="4"/>
  <c r="G178" i="4"/>
  <c r="G205" i="4"/>
  <c r="G219" i="4"/>
  <c r="G193" i="4"/>
  <c r="G179" i="4"/>
  <c r="G206" i="4"/>
  <c r="G180" i="4"/>
  <c r="G207" i="4"/>
  <c r="G220" i="4"/>
  <c r="G194" i="4"/>
  <c r="G208" i="4"/>
  <c r="G221" i="4"/>
  <c r="G195" i="4"/>
  <c r="G222" i="4"/>
  <c r="G196" i="4"/>
  <c r="G182" i="4"/>
  <c r="G209" i="4"/>
  <c r="G223" i="4"/>
  <c r="G197" i="4"/>
  <c r="G210" i="4"/>
  <c r="G183" i="4"/>
  <c r="G161" i="4"/>
  <c r="J162" i="4"/>
  <c r="D164" i="4"/>
  <c r="G165" i="4"/>
  <c r="J166" i="4"/>
  <c r="G169" i="4"/>
  <c r="H170" i="4"/>
  <c r="K174" i="4"/>
  <c r="B175" i="4"/>
  <c r="B181" i="4"/>
  <c r="H189" i="4"/>
  <c r="E203" i="4"/>
  <c r="K205" i="4"/>
  <c r="B210" i="4"/>
  <c r="H215" i="4"/>
  <c r="E161" i="4"/>
  <c r="H214" i="4"/>
  <c r="H188" i="4"/>
  <c r="H201" i="4"/>
  <c r="H203" i="4"/>
  <c r="H216" i="4"/>
  <c r="H190" i="4"/>
  <c r="H176" i="4"/>
  <c r="H218" i="4"/>
  <c r="H192" i="4"/>
  <c r="H178" i="4"/>
  <c r="H205" i="4"/>
  <c r="H207" i="4"/>
  <c r="H220" i="4"/>
  <c r="H194" i="4"/>
  <c r="H180" i="4"/>
  <c r="H222" i="4"/>
  <c r="H196" i="4"/>
  <c r="H182" i="4"/>
  <c r="H209" i="4"/>
  <c r="H161" i="4"/>
  <c r="H165" i="4"/>
  <c r="H169" i="4"/>
  <c r="L174" i="4"/>
  <c r="C175" i="4"/>
  <c r="B177" i="4"/>
  <c r="F181" i="4"/>
  <c r="K182" i="4"/>
  <c r="I189" i="4"/>
  <c r="E192" i="4"/>
  <c r="F203" i="4"/>
  <c r="C210" i="4"/>
  <c r="I215" i="4"/>
  <c r="F202" i="4"/>
  <c r="F215" i="4"/>
  <c r="F189" i="4"/>
  <c r="F210" i="4"/>
  <c r="F183" i="4"/>
  <c r="F223" i="4"/>
  <c r="F197" i="4"/>
  <c r="I214" i="4"/>
  <c r="I188" i="4"/>
  <c r="I201" i="4"/>
  <c r="I203" i="4"/>
  <c r="I216" i="4"/>
  <c r="I190" i="4"/>
  <c r="I177" i="4"/>
  <c r="I217" i="4"/>
  <c r="I191" i="4"/>
  <c r="I218" i="4"/>
  <c r="I192" i="4"/>
  <c r="I205" i="4"/>
  <c r="I179" i="4"/>
  <c r="I206" i="4"/>
  <c r="I207" i="4"/>
  <c r="I220" i="4"/>
  <c r="I194" i="4"/>
  <c r="I181" i="4"/>
  <c r="I221" i="4"/>
  <c r="I195" i="4"/>
  <c r="I222" i="4"/>
  <c r="I196" i="4"/>
  <c r="I209" i="4"/>
  <c r="I223" i="4"/>
  <c r="I210" i="4"/>
  <c r="I183" i="4"/>
  <c r="I161" i="4"/>
  <c r="C163" i="4"/>
  <c r="F164" i="4"/>
  <c r="I165" i="4"/>
  <c r="C167" i="4"/>
  <c r="I169" i="4"/>
  <c r="D175" i="4"/>
  <c r="K178" i="4"/>
  <c r="G181" i="4"/>
  <c r="E188" i="4"/>
  <c r="F192" i="4"/>
  <c r="E201" i="4"/>
  <c r="K203" i="4"/>
  <c r="B208" i="4"/>
  <c r="H210" i="4"/>
  <c r="E220" i="4"/>
  <c r="B251" i="4"/>
  <c r="E221" i="4"/>
  <c r="E195" i="4"/>
  <c r="E181" i="4"/>
  <c r="E208" i="4"/>
  <c r="J201" i="4"/>
  <c r="J214" i="4"/>
  <c r="J188" i="4"/>
  <c r="J215" i="4"/>
  <c r="J202" i="4"/>
  <c r="J216" i="4"/>
  <c r="J190" i="4"/>
  <c r="J176" i="4"/>
  <c r="J203" i="4"/>
  <c r="J177" i="4"/>
  <c r="J204" i="4"/>
  <c r="J217" i="4"/>
  <c r="J205" i="4"/>
  <c r="J218" i="4"/>
  <c r="J192" i="4"/>
  <c r="J219" i="4"/>
  <c r="J179" i="4"/>
  <c r="J206" i="4"/>
  <c r="J220" i="4"/>
  <c r="J194" i="4"/>
  <c r="J180" i="4"/>
  <c r="J207" i="4"/>
  <c r="J181" i="4"/>
  <c r="J208" i="4"/>
  <c r="J221" i="4"/>
  <c r="J195" i="4"/>
  <c r="J209" i="4"/>
  <c r="J222" i="4"/>
  <c r="J196" i="4"/>
  <c r="J223" i="4"/>
  <c r="J197" i="4"/>
  <c r="J210" i="4"/>
  <c r="J161" i="4"/>
  <c r="D163" i="4"/>
  <c r="G164" i="4"/>
  <c r="J165" i="4"/>
  <c r="D167" i="4"/>
  <c r="G168" i="4"/>
  <c r="J169" i="4"/>
  <c r="B174" i="4"/>
  <c r="E175" i="4"/>
  <c r="G177" i="4"/>
  <c r="H181" i="4"/>
  <c r="F188" i="4"/>
  <c r="B191" i="4"/>
  <c r="G192" i="4"/>
  <c r="E196" i="4"/>
  <c r="K201" i="4"/>
  <c r="B206" i="4"/>
  <c r="H208" i="4"/>
  <c r="E218" i="4"/>
  <c r="K220" i="4"/>
  <c r="E206" i="4"/>
  <c r="E219" i="4"/>
  <c r="E193" i="4"/>
  <c r="E179" i="4"/>
  <c r="F206" i="4"/>
  <c r="F219" i="4"/>
  <c r="F193" i="4"/>
  <c r="F169" i="4"/>
  <c r="K215" i="4"/>
  <c r="K189" i="4"/>
  <c r="K202" i="4"/>
  <c r="K204" i="4"/>
  <c r="K217" i="4"/>
  <c r="K191" i="4"/>
  <c r="K177" i="4"/>
  <c r="K219" i="4"/>
  <c r="K193" i="4"/>
  <c r="K179" i="4"/>
  <c r="K206" i="4"/>
  <c r="K208" i="4"/>
  <c r="K221" i="4"/>
  <c r="K195" i="4"/>
  <c r="K181" i="4"/>
  <c r="K223" i="4"/>
  <c r="K197" i="4"/>
  <c r="K210" i="4"/>
  <c r="K183" i="4"/>
  <c r="K161" i="4"/>
  <c r="B162" i="4"/>
  <c r="E163" i="4"/>
  <c r="H164" i="4"/>
  <c r="K165" i="4"/>
  <c r="B166" i="4"/>
  <c r="E167" i="4"/>
  <c r="H168" i="4"/>
  <c r="K169" i="4"/>
  <c r="F175" i="4"/>
  <c r="H177" i="4"/>
  <c r="B183" i="4"/>
  <c r="G188" i="4"/>
  <c r="K192" i="4"/>
  <c r="L201" i="4"/>
  <c r="C206" i="4"/>
  <c r="I208" i="4"/>
  <c r="F218" i="4"/>
  <c r="E205" i="4"/>
  <c r="L215" i="4"/>
  <c r="L189" i="4"/>
  <c r="L202" i="4"/>
  <c r="L176" i="4"/>
  <c r="L203" i="4"/>
  <c r="L204" i="4"/>
  <c r="L217" i="4"/>
  <c r="L191" i="4"/>
  <c r="L178" i="4"/>
  <c r="L218" i="4"/>
  <c r="L192" i="4"/>
  <c r="L219" i="4"/>
  <c r="L193" i="4"/>
  <c r="L206" i="4"/>
  <c r="L180" i="4"/>
  <c r="L207" i="4"/>
  <c r="L208" i="4"/>
  <c r="L221" i="4"/>
  <c r="L195" i="4"/>
  <c r="L182" i="4"/>
  <c r="L222" i="4"/>
  <c r="L196" i="4"/>
  <c r="L223" i="4"/>
  <c r="L197" i="4"/>
  <c r="L210" i="4"/>
  <c r="L183" i="4"/>
  <c r="C162" i="4"/>
  <c r="F163" i="4"/>
  <c r="I164" i="4"/>
  <c r="L165" i="4"/>
  <c r="F167" i="4"/>
  <c r="I168" i="4"/>
  <c r="L169" i="4"/>
  <c r="G175" i="4"/>
  <c r="L177" i="4"/>
  <c r="E180" i="4"/>
  <c r="C183" i="4"/>
  <c r="K188" i="4"/>
  <c r="E194" i="4"/>
  <c r="K196" i="4"/>
  <c r="B204" i="4"/>
  <c r="H206" i="4"/>
  <c r="E216" i="4"/>
  <c r="E217" i="4"/>
  <c r="E191" i="4"/>
  <c r="E177" i="4"/>
  <c r="E204" i="4"/>
  <c r="B189" i="4"/>
  <c r="F217" i="4"/>
  <c r="F191" i="4"/>
  <c r="F204" i="4"/>
  <c r="F221" i="4"/>
  <c r="F195" i="4"/>
  <c r="F208" i="4"/>
  <c r="L214" i="4"/>
  <c r="L188" i="4"/>
  <c r="G163" i="4"/>
  <c r="J164" i="4"/>
  <c r="G167" i="4"/>
  <c r="J168" i="4"/>
  <c r="B170" i="4"/>
  <c r="E174" i="4"/>
  <c r="H175" i="4"/>
  <c r="E176" i="4"/>
  <c r="I180" i="4"/>
  <c r="D183" i="4"/>
  <c r="H191" i="4"/>
  <c r="K194" i="4"/>
  <c r="B202" i="4"/>
  <c r="K216" i="4"/>
  <c r="B221" i="4"/>
  <c r="B216" i="4"/>
  <c r="B190" i="4"/>
  <c r="B176" i="4"/>
  <c r="B203" i="4"/>
  <c r="B205" i="4"/>
  <c r="B218" i="4"/>
  <c r="B192" i="4"/>
  <c r="B178" i="4"/>
  <c r="B220" i="4"/>
  <c r="B194" i="4"/>
  <c r="B180" i="4"/>
  <c r="B207" i="4"/>
  <c r="B209" i="4"/>
  <c r="B222" i="4"/>
  <c r="B196" i="4"/>
  <c r="B182" i="4"/>
  <c r="H163" i="4"/>
  <c r="K164" i="4"/>
  <c r="B165" i="4"/>
  <c r="E166" i="4"/>
  <c r="H167" i="4"/>
  <c r="K168" i="4"/>
  <c r="B169" i="4"/>
  <c r="F174" i="4"/>
  <c r="I175" i="4"/>
  <c r="I176" i="4"/>
  <c r="B179" i="4"/>
  <c r="H183" i="4"/>
  <c r="J191" i="4"/>
  <c r="L194" i="4"/>
  <c r="I204" i="4"/>
  <c r="F214" i="4"/>
  <c r="L216" i="4"/>
  <c r="E202" i="4"/>
  <c r="E215" i="4"/>
  <c r="E189" i="4"/>
  <c r="E210" i="4"/>
  <c r="E183" i="4"/>
  <c r="E223" i="4"/>
  <c r="E197" i="4"/>
  <c r="B201" i="4"/>
  <c r="B214" i="4"/>
  <c r="B188" i="4"/>
  <c r="C201" i="4"/>
  <c r="C214" i="4"/>
  <c r="C188" i="4"/>
  <c r="C215" i="4"/>
  <c r="C189" i="4"/>
  <c r="C216" i="4"/>
  <c r="C190" i="4"/>
  <c r="C203" i="4"/>
  <c r="C177" i="4"/>
  <c r="C204" i="4"/>
  <c r="C205" i="4"/>
  <c r="C218" i="4"/>
  <c r="C192" i="4"/>
  <c r="C179" i="4"/>
  <c r="C219" i="4"/>
  <c r="C193" i="4"/>
  <c r="C220" i="4"/>
  <c r="C194" i="4"/>
  <c r="C207" i="4"/>
  <c r="C181" i="4"/>
  <c r="C208" i="4"/>
  <c r="C209" i="4"/>
  <c r="C222" i="4"/>
  <c r="C196" i="4"/>
  <c r="C223" i="4"/>
  <c r="C197" i="4"/>
  <c r="C161" i="4"/>
  <c r="F162" i="4"/>
  <c r="I163" i="4"/>
  <c r="L164" i="4"/>
  <c r="C165" i="4"/>
  <c r="F166" i="4"/>
  <c r="I167" i="4"/>
  <c r="L168" i="4"/>
  <c r="C169" i="4"/>
  <c r="G174" i="4"/>
  <c r="J175" i="4"/>
  <c r="F179" i="4"/>
  <c r="J183" i="4"/>
  <c r="E209" i="4"/>
  <c r="B219" i="4"/>
  <c r="E165" i="4"/>
  <c r="F178" i="4"/>
  <c r="F205" i="4"/>
  <c r="F222" i="4"/>
  <c r="F182" i="4"/>
  <c r="F209" i="4"/>
  <c r="D214" i="4"/>
  <c r="D188" i="4"/>
  <c r="D201" i="4"/>
  <c r="D202" i="4"/>
  <c r="D215" i="4"/>
  <c r="D203" i="4"/>
  <c r="D216" i="4"/>
  <c r="D190" i="4"/>
  <c r="D217" i="4"/>
  <c r="D177" i="4"/>
  <c r="D204" i="4"/>
  <c r="D218" i="4"/>
  <c r="D192" i="4"/>
  <c r="D178" i="4"/>
  <c r="D205" i="4"/>
  <c r="D179" i="4"/>
  <c r="D206" i="4"/>
  <c r="D219" i="4"/>
  <c r="D207" i="4"/>
  <c r="D220" i="4"/>
  <c r="D194" i="4"/>
  <c r="D221" i="4"/>
  <c r="D195" i="4"/>
  <c r="D181" i="4"/>
  <c r="D208" i="4"/>
  <c r="D222" i="4"/>
  <c r="D196" i="4"/>
  <c r="D182" i="4"/>
  <c r="D209" i="4"/>
  <c r="D210" i="4"/>
  <c r="D223" i="4"/>
  <c r="D197" i="4"/>
  <c r="D161" i="4"/>
  <c r="G162" i="4"/>
  <c r="J163" i="4"/>
  <c r="D165" i="4"/>
  <c r="G166" i="4"/>
  <c r="J167" i="4"/>
  <c r="D169" i="4"/>
  <c r="E170" i="4"/>
  <c r="H174" i="4"/>
  <c r="K175" i="4"/>
  <c r="H179" i="4"/>
  <c r="C182" i="4"/>
  <c r="G190" i="4"/>
  <c r="H197" i="4"/>
  <c r="F255" i="4"/>
  <c r="F254" i="4"/>
  <c r="F253" i="4"/>
  <c r="F252" i="4"/>
  <c r="F250" i="4"/>
  <c r="J42" i="3"/>
  <c r="J39" i="3"/>
  <c r="J41" i="3"/>
  <c r="J36" i="3"/>
  <c r="J40" i="3"/>
  <c r="J38" i="3"/>
  <c r="J37" i="3"/>
  <c r="J35" i="3"/>
  <c r="R22" i="3"/>
  <c r="Q22" i="3"/>
  <c r="P22" i="3"/>
  <c r="O22" i="3"/>
  <c r="N22" i="3"/>
  <c r="M22" i="3"/>
  <c r="L22" i="3"/>
  <c r="K22" i="3"/>
  <c r="J22" i="3"/>
  <c r="I22" i="3"/>
  <c r="H22" i="3"/>
  <c r="G22" i="3"/>
  <c r="G280" i="4" s="1"/>
  <c r="G281" i="4" s="1"/>
  <c r="F22" i="3"/>
  <c r="E22" i="3"/>
  <c r="E280" i="4" s="1"/>
  <c r="E281" i="4" s="1"/>
  <c r="D22" i="3"/>
  <c r="C22" i="3"/>
  <c r="R21" i="3"/>
  <c r="Q21" i="3"/>
  <c r="P21" i="3"/>
  <c r="O21" i="3"/>
  <c r="N21" i="3"/>
  <c r="M21" i="3"/>
  <c r="L21" i="3"/>
  <c r="K21" i="3"/>
  <c r="J21" i="3"/>
  <c r="I21" i="3"/>
  <c r="I61" i="3"/>
  <c r="H61" i="3"/>
  <c r="G61" i="3"/>
  <c r="F61" i="3"/>
  <c r="E61" i="3"/>
  <c r="D61" i="3"/>
  <c r="C61" i="3"/>
  <c r="B61" i="3"/>
  <c r="J60" i="3"/>
  <c r="J59" i="3"/>
  <c r="J58" i="3"/>
  <c r="J57" i="3"/>
  <c r="E52" i="3"/>
  <c r="D52" i="3"/>
  <c r="C52" i="3"/>
  <c r="B52" i="3"/>
  <c r="B313" i="4" l="1"/>
  <c r="B308" i="4"/>
  <c r="B311" i="4"/>
  <c r="B310" i="4"/>
  <c r="B312" i="4"/>
  <c r="I280" i="4"/>
  <c r="I281" i="4" s="1"/>
  <c r="K280" i="4"/>
  <c r="K281" i="4" s="1"/>
  <c r="M280" i="4"/>
  <c r="M281" i="4" s="1"/>
  <c r="J280" i="4"/>
  <c r="J281" i="4" s="1"/>
  <c r="C280" i="4"/>
  <c r="C281" i="4" s="1"/>
  <c r="C302" i="4" s="1"/>
  <c r="O280" i="4"/>
  <c r="O281" i="4" s="1"/>
  <c r="O300" i="4" s="1"/>
  <c r="H280" i="4"/>
  <c r="H281" i="4" s="1"/>
  <c r="H301" i="4" s="1"/>
  <c r="L280" i="4"/>
  <c r="L281" i="4" s="1"/>
  <c r="L300" i="4" s="1"/>
  <c r="D280" i="4"/>
  <c r="D281" i="4" s="1"/>
  <c r="P280" i="4"/>
  <c r="P281" i="4" s="1"/>
  <c r="N280" i="4"/>
  <c r="N281" i="4" s="1"/>
  <c r="N300" i="4" s="1"/>
  <c r="Q280" i="4"/>
  <c r="Q281" i="4" s="1"/>
  <c r="Q301" i="4" s="1"/>
  <c r="F280" i="4"/>
  <c r="F281" i="4" s="1"/>
  <c r="F297" i="4" s="1"/>
  <c r="R280" i="4"/>
  <c r="R281" i="4" s="1"/>
  <c r="B309" i="4"/>
  <c r="T182" i="4"/>
  <c r="E264" i="4"/>
  <c r="V163" i="4"/>
  <c r="R309" i="4"/>
  <c r="N312" i="4"/>
  <c r="F309" i="4"/>
  <c r="E308" i="4"/>
  <c r="P312" i="4"/>
  <c r="K310" i="4"/>
  <c r="E301" i="4"/>
  <c r="E299" i="4"/>
  <c r="E297" i="4"/>
  <c r="E298" i="4"/>
  <c r="E300" i="4"/>
  <c r="E302" i="4"/>
  <c r="G312" i="4"/>
  <c r="G313" i="4"/>
  <c r="G311" i="4"/>
  <c r="G308" i="4"/>
  <c r="G309" i="4"/>
  <c r="N313" i="4"/>
  <c r="I313" i="4"/>
  <c r="E309" i="4"/>
  <c r="L302" i="4"/>
  <c r="L299" i="4"/>
  <c r="J308" i="4"/>
  <c r="K312" i="4"/>
  <c r="K308" i="4"/>
  <c r="K309" i="4"/>
  <c r="R308" i="4"/>
  <c r="R312" i="4"/>
  <c r="E312" i="4"/>
  <c r="R298" i="4"/>
  <c r="L311" i="4"/>
  <c r="L308" i="4"/>
  <c r="F312" i="4"/>
  <c r="J310" i="4"/>
  <c r="M310" i="4"/>
  <c r="K300" i="4"/>
  <c r="K311" i="4"/>
  <c r="R311" i="4"/>
  <c r="C310" i="4"/>
  <c r="I311" i="4"/>
  <c r="F311" i="4"/>
  <c r="G310" i="4"/>
  <c r="I309" i="4"/>
  <c r="N310" i="4"/>
  <c r="P309" i="4"/>
  <c r="L297" i="4"/>
  <c r="H309" i="4"/>
  <c r="E310" i="4"/>
  <c r="E313" i="4"/>
  <c r="E311" i="4"/>
  <c r="I312" i="4"/>
  <c r="I300" i="4"/>
  <c r="D309" i="4"/>
  <c r="N311" i="4"/>
  <c r="R310" i="4"/>
  <c r="G300" i="4"/>
  <c r="I308" i="4"/>
  <c r="C264" i="4"/>
  <c r="P164" i="4"/>
  <c r="R217" i="4"/>
  <c r="M197" i="4"/>
  <c r="M217" i="4"/>
  <c r="E265" i="4"/>
  <c r="B265" i="4"/>
  <c r="O164" i="4"/>
  <c r="V223" i="4"/>
  <c r="P161" i="4"/>
  <c r="G265" i="4"/>
  <c r="P167" i="4"/>
  <c r="V197" i="4"/>
  <c r="T164" i="4"/>
  <c r="O167" i="4"/>
  <c r="V193" i="4"/>
  <c r="O193" i="4"/>
  <c r="N195" i="4"/>
  <c r="C265" i="4"/>
  <c r="N197" i="4"/>
  <c r="D265" i="4"/>
  <c r="H264" i="4"/>
  <c r="M163" i="4"/>
  <c r="R164" i="4"/>
  <c r="R195" i="4"/>
  <c r="S161" i="4"/>
  <c r="V217" i="4"/>
  <c r="O223" i="4"/>
  <c r="H265" i="4"/>
  <c r="M223" i="4"/>
  <c r="N167" i="4"/>
  <c r="T215" i="4"/>
  <c r="M164" i="4"/>
  <c r="B264" i="4"/>
  <c r="N163" i="4"/>
  <c r="F265" i="4"/>
  <c r="U163" i="4"/>
  <c r="V161" i="4"/>
  <c r="B299" i="4"/>
  <c r="B301" i="4"/>
  <c r="B298" i="4"/>
  <c r="B300" i="4"/>
  <c r="B302" i="4"/>
  <c r="B297" i="4"/>
  <c r="T163" i="4"/>
  <c r="M193" i="4"/>
  <c r="V215" i="4"/>
  <c r="N168" i="4"/>
  <c r="T174" i="4"/>
  <c r="S174" i="4"/>
  <c r="R174" i="4"/>
  <c r="Q174" i="4"/>
  <c r="U174" i="4"/>
  <c r="P174" i="4"/>
  <c r="O174" i="4"/>
  <c r="N174" i="4"/>
  <c r="M174" i="4"/>
  <c r="V174" i="4"/>
  <c r="O168" i="4"/>
  <c r="U214" i="4"/>
  <c r="T214" i="4"/>
  <c r="S214" i="4"/>
  <c r="P214" i="4"/>
  <c r="O214" i="4"/>
  <c r="N214" i="4"/>
  <c r="M214" i="4"/>
  <c r="V214" i="4"/>
  <c r="Q214" i="4"/>
  <c r="R214" i="4"/>
  <c r="U218" i="4"/>
  <c r="T218" i="4"/>
  <c r="S218" i="4"/>
  <c r="P218" i="4"/>
  <c r="O218" i="4"/>
  <c r="N218" i="4"/>
  <c r="M218" i="4"/>
  <c r="V218" i="4"/>
  <c r="R218" i="4"/>
  <c r="Q218" i="4"/>
  <c r="R168" i="4"/>
  <c r="O195" i="4"/>
  <c r="P193" i="4"/>
  <c r="P217" i="4"/>
  <c r="T161" i="4"/>
  <c r="O201" i="4"/>
  <c r="N201" i="4"/>
  <c r="M201" i="4"/>
  <c r="V201" i="4"/>
  <c r="U201" i="4"/>
  <c r="T201" i="4"/>
  <c r="S201" i="4"/>
  <c r="R201" i="4"/>
  <c r="P201" i="4"/>
  <c r="Q201" i="4"/>
  <c r="O205" i="4"/>
  <c r="N205" i="4"/>
  <c r="M205" i="4"/>
  <c r="S205" i="4"/>
  <c r="R205" i="4"/>
  <c r="P205" i="4"/>
  <c r="Q205" i="4"/>
  <c r="S166" i="4"/>
  <c r="R166" i="4"/>
  <c r="Q166" i="4"/>
  <c r="P166" i="4"/>
  <c r="O166" i="4"/>
  <c r="N166" i="4"/>
  <c r="M166" i="4"/>
  <c r="U166" i="4"/>
  <c r="V166" i="4"/>
  <c r="T166" i="4"/>
  <c r="S168" i="4"/>
  <c r="T197" i="4"/>
  <c r="T195" i="4"/>
  <c r="Q167" i="4"/>
  <c r="Q193" i="4"/>
  <c r="Q217" i="4"/>
  <c r="N215" i="4"/>
  <c r="U161" i="4"/>
  <c r="S195" i="4"/>
  <c r="V204" i="4"/>
  <c r="S204" i="4"/>
  <c r="R204" i="4"/>
  <c r="Q204" i="4"/>
  <c r="P204" i="4"/>
  <c r="O204" i="4"/>
  <c r="M204" i="4"/>
  <c r="T204" i="4"/>
  <c r="N204" i="4"/>
  <c r="U204" i="4"/>
  <c r="U195" i="4"/>
  <c r="D266" i="4"/>
  <c r="C266" i="4"/>
  <c r="B266" i="4"/>
  <c r="H266" i="4"/>
  <c r="B252" i="4"/>
  <c r="G266" i="4"/>
  <c r="E266" i="4"/>
  <c r="F266" i="4"/>
  <c r="Q161" i="4"/>
  <c r="R167" i="4"/>
  <c r="U215" i="4"/>
  <c r="Q170" i="4"/>
  <c r="P170" i="4"/>
  <c r="R170" i="4"/>
  <c r="O170" i="4"/>
  <c r="N170" i="4"/>
  <c r="M170" i="4"/>
  <c r="V170" i="4"/>
  <c r="S170" i="4"/>
  <c r="U170" i="4"/>
  <c r="T170" i="4"/>
  <c r="M215" i="4"/>
  <c r="O216" i="4"/>
  <c r="N216" i="4"/>
  <c r="M216" i="4"/>
  <c r="V216" i="4"/>
  <c r="U216" i="4"/>
  <c r="T216" i="4"/>
  <c r="S216" i="4"/>
  <c r="R216" i="4"/>
  <c r="P216" i="4"/>
  <c r="Q216" i="4"/>
  <c r="V168" i="4"/>
  <c r="S164" i="4"/>
  <c r="Q164" i="4"/>
  <c r="Q223" i="4"/>
  <c r="O197" i="4"/>
  <c r="M195" i="4"/>
  <c r="U167" i="4"/>
  <c r="N217" i="4"/>
  <c r="O163" i="4"/>
  <c r="O215" i="4"/>
  <c r="M161" i="4"/>
  <c r="U197" i="4"/>
  <c r="U164" i="4"/>
  <c r="V219" i="4"/>
  <c r="S219" i="4"/>
  <c r="R219" i="4"/>
  <c r="Q219" i="4"/>
  <c r="P219" i="4"/>
  <c r="O219" i="4"/>
  <c r="M219" i="4"/>
  <c r="N219" i="4"/>
  <c r="U219" i="4"/>
  <c r="T219" i="4"/>
  <c r="U207" i="4"/>
  <c r="T207" i="4"/>
  <c r="S207" i="4"/>
  <c r="P207" i="4"/>
  <c r="O207" i="4"/>
  <c r="N207" i="4"/>
  <c r="M207" i="4"/>
  <c r="V207" i="4"/>
  <c r="R207" i="4"/>
  <c r="Q207" i="4"/>
  <c r="R221" i="4"/>
  <c r="Q221" i="4"/>
  <c r="P221" i="4"/>
  <c r="O221" i="4"/>
  <c r="N221" i="4"/>
  <c r="M221" i="4"/>
  <c r="V221" i="4"/>
  <c r="U221" i="4"/>
  <c r="S221" i="4"/>
  <c r="T221" i="4"/>
  <c r="R183" i="4"/>
  <c r="Q183" i="4"/>
  <c r="M183" i="4"/>
  <c r="U183" i="4"/>
  <c r="S183" i="4"/>
  <c r="N183" i="4"/>
  <c r="O183" i="4"/>
  <c r="P183" i="4"/>
  <c r="V183" i="4"/>
  <c r="T183" i="4"/>
  <c r="S162" i="4"/>
  <c r="R162" i="4"/>
  <c r="U162" i="4"/>
  <c r="Q162" i="4"/>
  <c r="T162" i="4"/>
  <c r="P162" i="4"/>
  <c r="O162" i="4"/>
  <c r="N162" i="4"/>
  <c r="M162" i="4"/>
  <c r="V162" i="4"/>
  <c r="R191" i="4"/>
  <c r="Q191" i="4"/>
  <c r="M191" i="4"/>
  <c r="U191" i="4"/>
  <c r="S191" i="4"/>
  <c r="O191" i="4"/>
  <c r="N191" i="4"/>
  <c r="P191" i="4"/>
  <c r="V191" i="4"/>
  <c r="T191" i="4"/>
  <c r="D264" i="4"/>
  <c r="R223" i="4"/>
  <c r="V181" i="4"/>
  <c r="U181" i="4"/>
  <c r="Q181" i="4"/>
  <c r="P181" i="4"/>
  <c r="O181" i="4"/>
  <c r="M181" i="4"/>
  <c r="T181" i="4"/>
  <c r="S181" i="4"/>
  <c r="R181" i="4"/>
  <c r="N181" i="4"/>
  <c r="P197" i="4"/>
  <c r="P195" i="4"/>
  <c r="V167" i="4"/>
  <c r="O217" i="4"/>
  <c r="P163" i="4"/>
  <c r="P215" i="4"/>
  <c r="N161" i="4"/>
  <c r="S167" i="4"/>
  <c r="P223" i="4"/>
  <c r="T167" i="4"/>
  <c r="S180" i="4"/>
  <c r="R180" i="4"/>
  <c r="N180" i="4"/>
  <c r="M180" i="4"/>
  <c r="V180" i="4"/>
  <c r="T180" i="4"/>
  <c r="P180" i="4"/>
  <c r="O180" i="4"/>
  <c r="Q180" i="4"/>
  <c r="U180" i="4"/>
  <c r="S189" i="4"/>
  <c r="R189" i="4"/>
  <c r="Q189" i="4"/>
  <c r="O189" i="4"/>
  <c r="M189" i="4"/>
  <c r="V189" i="4"/>
  <c r="U189" i="4"/>
  <c r="T189" i="4"/>
  <c r="P189" i="4"/>
  <c r="N189" i="4"/>
  <c r="G264" i="4"/>
  <c r="S223" i="4"/>
  <c r="P175" i="4"/>
  <c r="O175" i="4"/>
  <c r="U175" i="4"/>
  <c r="S175" i="4"/>
  <c r="Q175" i="4"/>
  <c r="M175" i="4"/>
  <c r="V175" i="4"/>
  <c r="T175" i="4"/>
  <c r="R175" i="4"/>
  <c r="N175" i="4"/>
  <c r="Q197" i="4"/>
  <c r="Q195" i="4"/>
  <c r="N193" i="4"/>
  <c r="T217" i="4"/>
  <c r="Q163" i="4"/>
  <c r="Q215" i="4"/>
  <c r="O161" i="4"/>
  <c r="M182" i="4"/>
  <c r="S182" i="4"/>
  <c r="R182" i="4"/>
  <c r="P182" i="4"/>
  <c r="N182" i="4"/>
  <c r="Q182" i="4"/>
  <c r="O182" i="4"/>
  <c r="P179" i="4"/>
  <c r="O179" i="4"/>
  <c r="V179" i="4"/>
  <c r="U179" i="4"/>
  <c r="S179" i="4"/>
  <c r="Q179" i="4"/>
  <c r="M179" i="4"/>
  <c r="T179" i="4"/>
  <c r="R179" i="4"/>
  <c r="N179" i="4"/>
  <c r="V208" i="4"/>
  <c r="S208" i="4"/>
  <c r="R208" i="4"/>
  <c r="Q208" i="4"/>
  <c r="P208" i="4"/>
  <c r="O208" i="4"/>
  <c r="M208" i="4"/>
  <c r="U208" i="4"/>
  <c r="T208" i="4"/>
  <c r="N208" i="4"/>
  <c r="S193" i="4"/>
  <c r="U222" i="4"/>
  <c r="T222" i="4"/>
  <c r="S222" i="4"/>
  <c r="R222" i="4"/>
  <c r="Q222" i="4"/>
  <c r="P222" i="4"/>
  <c r="O222" i="4"/>
  <c r="N222" i="4"/>
  <c r="M222" i="4"/>
  <c r="V222" i="4"/>
  <c r="O194" i="4"/>
  <c r="N194" i="4"/>
  <c r="M194" i="4"/>
  <c r="V194" i="4"/>
  <c r="U194" i="4"/>
  <c r="T194" i="4"/>
  <c r="S194" i="4"/>
  <c r="R194" i="4"/>
  <c r="P194" i="4"/>
  <c r="Q194" i="4"/>
  <c r="R202" i="4"/>
  <c r="Q202" i="4"/>
  <c r="P202" i="4"/>
  <c r="M202" i="4"/>
  <c r="V202" i="4"/>
  <c r="U202" i="4"/>
  <c r="S202" i="4"/>
  <c r="N202" i="4"/>
  <c r="O202" i="4"/>
  <c r="T202" i="4"/>
  <c r="V164" i="4"/>
  <c r="N164" i="4"/>
  <c r="F264" i="4"/>
  <c r="T223" i="4"/>
  <c r="R197" i="4"/>
  <c r="T193" i="4"/>
  <c r="S217" i="4"/>
  <c r="R163" i="4"/>
  <c r="R215" i="4"/>
  <c r="P165" i="4"/>
  <c r="O165" i="4"/>
  <c r="N165" i="4"/>
  <c r="M165" i="4"/>
  <c r="Q165" i="4"/>
  <c r="R165" i="4"/>
  <c r="S165" i="4"/>
  <c r="U203" i="4"/>
  <c r="T203" i="4"/>
  <c r="S203" i="4"/>
  <c r="P203" i="4"/>
  <c r="O203" i="4"/>
  <c r="N203" i="4"/>
  <c r="M203" i="4"/>
  <c r="V203" i="4"/>
  <c r="R203" i="4"/>
  <c r="Q203" i="4"/>
  <c r="R210" i="4"/>
  <c r="Q210" i="4"/>
  <c r="P210" i="4"/>
  <c r="M210" i="4"/>
  <c r="V210" i="4"/>
  <c r="U210" i="4"/>
  <c r="S210" i="4"/>
  <c r="T210" i="4"/>
  <c r="O210" i="4"/>
  <c r="N210" i="4"/>
  <c r="U196" i="4"/>
  <c r="T196" i="4"/>
  <c r="S196" i="4"/>
  <c r="P196" i="4"/>
  <c r="O196" i="4"/>
  <c r="N196" i="4"/>
  <c r="M196" i="4"/>
  <c r="V196" i="4"/>
  <c r="R196" i="4"/>
  <c r="Q196" i="4"/>
  <c r="O190" i="4"/>
  <c r="N190" i="4"/>
  <c r="V190" i="4"/>
  <c r="U190" i="4"/>
  <c r="T190" i="4"/>
  <c r="R190" i="4"/>
  <c r="P190" i="4"/>
  <c r="S190" i="4"/>
  <c r="Q190" i="4"/>
  <c r="M190" i="4"/>
  <c r="O220" i="4"/>
  <c r="N220" i="4"/>
  <c r="M220" i="4"/>
  <c r="V220" i="4"/>
  <c r="U220" i="4"/>
  <c r="T220" i="4"/>
  <c r="S220" i="4"/>
  <c r="R220" i="4"/>
  <c r="P220" i="4"/>
  <c r="Q220" i="4"/>
  <c r="U223" i="4"/>
  <c r="S197" i="4"/>
  <c r="M167" i="4"/>
  <c r="U193" i="4"/>
  <c r="U217" i="4"/>
  <c r="S163" i="4"/>
  <c r="S215" i="4"/>
  <c r="N223" i="4"/>
  <c r="R206" i="4"/>
  <c r="Q206" i="4"/>
  <c r="P206" i="4"/>
  <c r="M206" i="4"/>
  <c r="V206" i="4"/>
  <c r="U206" i="4"/>
  <c r="S206" i="4"/>
  <c r="T206" i="4"/>
  <c r="O206" i="4"/>
  <c r="N206" i="4"/>
  <c r="R193" i="4"/>
  <c r="S176" i="4"/>
  <c r="R176" i="4"/>
  <c r="N176" i="4"/>
  <c r="M176" i="4"/>
  <c r="V176" i="4"/>
  <c r="T176" i="4"/>
  <c r="O176" i="4"/>
  <c r="P176" i="4"/>
  <c r="Q176" i="4"/>
  <c r="U176" i="4"/>
  <c r="Q168" i="4"/>
  <c r="R161" i="4"/>
  <c r="V195" i="4"/>
  <c r="M178" i="4"/>
  <c r="T178" i="4"/>
  <c r="S178" i="4"/>
  <c r="R178" i="4"/>
  <c r="P178" i="4"/>
  <c r="N178" i="4"/>
  <c r="V178" i="4"/>
  <c r="U178" i="4"/>
  <c r="Q178" i="4"/>
  <c r="O178" i="4"/>
  <c r="T168" i="4"/>
  <c r="U188" i="4"/>
  <c r="T188" i="4"/>
  <c r="P188" i="4"/>
  <c r="O188" i="4"/>
  <c r="N188" i="4"/>
  <c r="V188" i="4"/>
  <c r="S188" i="4"/>
  <c r="R188" i="4"/>
  <c r="Q188" i="4"/>
  <c r="M188" i="4"/>
  <c r="V177" i="4"/>
  <c r="U177" i="4"/>
  <c r="Q177" i="4"/>
  <c r="P177" i="4"/>
  <c r="O177" i="4"/>
  <c r="M177" i="4"/>
  <c r="T177" i="4"/>
  <c r="S177" i="4"/>
  <c r="R177" i="4"/>
  <c r="N177" i="4"/>
  <c r="M168" i="4"/>
  <c r="U192" i="4"/>
  <c r="T192" i="4"/>
  <c r="P192" i="4"/>
  <c r="O192" i="4"/>
  <c r="N192" i="4"/>
  <c r="V192" i="4"/>
  <c r="S192" i="4"/>
  <c r="R192" i="4"/>
  <c r="Q192" i="4"/>
  <c r="M192" i="4"/>
  <c r="P168" i="4"/>
  <c r="U168" i="4"/>
  <c r="C7" i="3"/>
  <c r="C10" i="3"/>
  <c r="C6" i="3"/>
  <c r="C9" i="3"/>
  <c r="J61" i="3"/>
  <c r="M312" i="4" l="1"/>
  <c r="H313" i="4"/>
  <c r="N308" i="4"/>
  <c r="C309" i="4"/>
  <c r="M313" i="4"/>
  <c r="J311" i="4"/>
  <c r="L298" i="4"/>
  <c r="P308" i="4"/>
  <c r="P310" i="4"/>
  <c r="J313" i="4"/>
  <c r="F308" i="4"/>
  <c r="H308" i="4"/>
  <c r="J309" i="4"/>
  <c r="L309" i="4"/>
  <c r="H311" i="4"/>
  <c r="H312" i="4"/>
  <c r="L313" i="4"/>
  <c r="L301" i="4"/>
  <c r="M308" i="4"/>
  <c r="L310" i="4"/>
  <c r="L312" i="4"/>
  <c r="F310" i="4"/>
  <c r="D308" i="4"/>
  <c r="O311" i="4"/>
  <c r="Q313" i="4"/>
  <c r="O313" i="4"/>
  <c r="Q312" i="4"/>
  <c r="N309" i="4"/>
  <c r="C311" i="4"/>
  <c r="O312" i="4"/>
  <c r="O308" i="4"/>
  <c r="Q308" i="4"/>
  <c r="P311" i="4"/>
  <c r="J312" i="4"/>
  <c r="O309" i="4"/>
  <c r="D311" i="4"/>
  <c r="M311" i="4"/>
  <c r="Q311" i="4"/>
  <c r="O310" i="4"/>
  <c r="Q309" i="4"/>
  <c r="C313" i="4"/>
  <c r="C308" i="4"/>
  <c r="P313" i="4"/>
  <c r="R313" i="4"/>
  <c r="K313" i="4"/>
  <c r="Q310" i="4"/>
  <c r="D313" i="4"/>
  <c r="D310" i="4"/>
  <c r="C312" i="4"/>
  <c r="M309" i="4"/>
  <c r="D312" i="4"/>
  <c r="F313" i="4"/>
  <c r="H310" i="4"/>
  <c r="I310" i="4"/>
  <c r="R266" i="4"/>
  <c r="R335" i="4" s="1"/>
  <c r="Q266" i="4"/>
  <c r="Q348" i="4" s="1"/>
  <c r="R264" i="4"/>
  <c r="G298" i="4"/>
  <c r="N297" i="4"/>
  <c r="H297" i="4"/>
  <c r="C298" i="4"/>
  <c r="H299" i="4"/>
  <c r="N299" i="4"/>
  <c r="K301" i="4"/>
  <c r="N298" i="4"/>
  <c r="C300" i="4"/>
  <c r="K298" i="4"/>
  <c r="Q297" i="4"/>
  <c r="K299" i="4"/>
  <c r="K297" i="4"/>
  <c r="H302" i="4"/>
  <c r="C301" i="4"/>
  <c r="H300" i="4"/>
  <c r="C299" i="4"/>
  <c r="H298" i="4"/>
  <c r="I301" i="4"/>
  <c r="F302" i="4"/>
  <c r="N301" i="4"/>
  <c r="C297" i="4"/>
  <c r="F300" i="4"/>
  <c r="F298" i="4"/>
  <c r="I298" i="4"/>
  <c r="I299" i="4"/>
  <c r="R301" i="4"/>
  <c r="I297" i="4"/>
  <c r="R299" i="4"/>
  <c r="O301" i="4"/>
  <c r="I302" i="4"/>
  <c r="K302" i="4"/>
  <c r="R297" i="4"/>
  <c r="O299" i="4"/>
  <c r="R302" i="4"/>
  <c r="G301" i="4"/>
  <c r="F301" i="4"/>
  <c r="R300" i="4"/>
  <c r="G299" i="4"/>
  <c r="F299" i="4"/>
  <c r="G302" i="4"/>
  <c r="O298" i="4"/>
  <c r="D301" i="4"/>
  <c r="D299" i="4"/>
  <c r="D300" i="4"/>
  <c r="D298" i="4"/>
  <c r="D297" i="4"/>
  <c r="D302" i="4"/>
  <c r="M297" i="4"/>
  <c r="M302" i="4"/>
  <c r="M298" i="4"/>
  <c r="M299" i="4"/>
  <c r="M301" i="4"/>
  <c r="M300" i="4"/>
  <c r="G297" i="4"/>
  <c r="P301" i="4"/>
  <c r="P299" i="4"/>
  <c r="P300" i="4"/>
  <c r="P298" i="4"/>
  <c r="P297" i="4"/>
  <c r="P302" i="4"/>
  <c r="J300" i="4"/>
  <c r="J302" i="4"/>
  <c r="J297" i="4"/>
  <c r="J298" i="4"/>
  <c r="J299" i="4"/>
  <c r="J301" i="4"/>
  <c r="Q302" i="4"/>
  <c r="Q299" i="4"/>
  <c r="Q300" i="4"/>
  <c r="Q298" i="4"/>
  <c r="O297" i="4"/>
  <c r="N302" i="4"/>
  <c r="O302" i="4"/>
  <c r="O264" i="4"/>
  <c r="M209" i="4"/>
  <c r="P266" i="4"/>
  <c r="U209" i="4"/>
  <c r="L266" i="4"/>
  <c r="I266" i="4"/>
  <c r="J266" i="4"/>
  <c r="N209" i="4"/>
  <c r="O209" i="4"/>
  <c r="O266" i="4"/>
  <c r="M266" i="4"/>
  <c r="L264" i="4"/>
  <c r="N266" i="4"/>
  <c r="M265" i="4"/>
  <c r="K266" i="4"/>
  <c r="N264" i="4"/>
  <c r="K264" i="4"/>
  <c r="R265" i="4"/>
  <c r="P209" i="4"/>
  <c r="I265" i="4"/>
  <c r="Q209" i="4"/>
  <c r="J265" i="4"/>
  <c r="J318" i="4" s="1"/>
  <c r="M264" i="4"/>
  <c r="R209" i="4"/>
  <c r="K265" i="4"/>
  <c r="S209" i="4"/>
  <c r="L265" i="4"/>
  <c r="T209" i="4"/>
  <c r="P265" i="4"/>
  <c r="V205" i="4"/>
  <c r="V165" i="4" s="1"/>
  <c r="U205" i="4"/>
  <c r="U165" i="4" s="1"/>
  <c r="T205" i="4"/>
  <c r="T165" i="4" s="1"/>
  <c r="Q265" i="4"/>
  <c r="N265" i="4"/>
  <c r="R267" i="4"/>
  <c r="F267" i="4"/>
  <c r="Q267" i="4"/>
  <c r="E267" i="4"/>
  <c r="P267" i="4"/>
  <c r="D267" i="4"/>
  <c r="O267" i="4"/>
  <c r="C267" i="4"/>
  <c r="N267" i="4"/>
  <c r="B267" i="4"/>
  <c r="M267" i="4"/>
  <c r="L267" i="4"/>
  <c r="K267" i="4"/>
  <c r="J267" i="4"/>
  <c r="I267" i="4"/>
  <c r="B253" i="4"/>
  <c r="G267" i="4"/>
  <c r="H267" i="4"/>
  <c r="P264" i="4"/>
  <c r="V209" i="4"/>
  <c r="O265" i="4"/>
  <c r="Q264" i="4"/>
  <c r="C12" i="3"/>
  <c r="C5" i="3"/>
  <c r="C11" i="3"/>
  <c r="C8" i="3"/>
  <c r="R319" i="4" l="1"/>
  <c r="R348" i="4"/>
  <c r="Q319" i="4"/>
  <c r="Q335" i="4"/>
  <c r="K336" i="4"/>
  <c r="K349" i="4"/>
  <c r="K320" i="4"/>
  <c r="Q336" i="4"/>
  <c r="Q349" i="4"/>
  <c r="Q320" i="4"/>
  <c r="K335" i="4"/>
  <c r="K348" i="4"/>
  <c r="K319" i="4"/>
  <c r="P335" i="4"/>
  <c r="P348" i="4"/>
  <c r="P319" i="4"/>
  <c r="J336" i="4"/>
  <c r="J320" i="4"/>
  <c r="J349" i="4"/>
  <c r="K334" i="4"/>
  <c r="K347" i="4"/>
  <c r="K318" i="4"/>
  <c r="M334" i="4"/>
  <c r="M347" i="4"/>
  <c r="M318" i="4"/>
  <c r="R336" i="4"/>
  <c r="R349" i="4"/>
  <c r="R320" i="4"/>
  <c r="Q334" i="4"/>
  <c r="Q347" i="4"/>
  <c r="Q318" i="4"/>
  <c r="M335" i="4"/>
  <c r="M348" i="4"/>
  <c r="M319" i="4"/>
  <c r="J334" i="4"/>
  <c r="J347" i="4"/>
  <c r="O335" i="4"/>
  <c r="O348" i="4"/>
  <c r="O319" i="4"/>
  <c r="L349" i="4"/>
  <c r="L320" i="4"/>
  <c r="L336" i="4"/>
  <c r="N336" i="4"/>
  <c r="N349" i="4"/>
  <c r="N320" i="4"/>
  <c r="N347" i="4"/>
  <c r="N318" i="4"/>
  <c r="N334" i="4"/>
  <c r="M349" i="4"/>
  <c r="M320" i="4"/>
  <c r="M336" i="4"/>
  <c r="O334" i="4"/>
  <c r="O347" i="4"/>
  <c r="O318" i="4"/>
  <c r="O336" i="4"/>
  <c r="O349" i="4"/>
  <c r="O320" i="4"/>
  <c r="P334" i="4"/>
  <c r="P347" i="4"/>
  <c r="P318" i="4"/>
  <c r="J348" i="4"/>
  <c r="J319" i="4"/>
  <c r="J335" i="4"/>
  <c r="N335" i="4"/>
  <c r="N348" i="4"/>
  <c r="N319" i="4"/>
  <c r="R347" i="4"/>
  <c r="R318" i="4"/>
  <c r="R334" i="4"/>
  <c r="P336" i="4"/>
  <c r="P349" i="4"/>
  <c r="P320" i="4"/>
  <c r="L334" i="4"/>
  <c r="L347" i="4"/>
  <c r="L318" i="4"/>
  <c r="L335" i="4"/>
  <c r="L348" i="4"/>
  <c r="L319" i="4"/>
  <c r="H268" i="4"/>
  <c r="B254" i="4"/>
  <c r="G268" i="4"/>
  <c r="R268" i="4"/>
  <c r="F268" i="4"/>
  <c r="Q268" i="4"/>
  <c r="E268" i="4"/>
  <c r="P268" i="4"/>
  <c r="D268" i="4"/>
  <c r="O268" i="4"/>
  <c r="C268" i="4"/>
  <c r="N268" i="4"/>
  <c r="B268" i="4"/>
  <c r="M268" i="4"/>
  <c r="L268" i="4"/>
  <c r="K268" i="4"/>
  <c r="I268" i="4"/>
  <c r="J268" i="4"/>
  <c r="K337" i="4" l="1"/>
  <c r="K350" i="4"/>
  <c r="K321" i="4"/>
  <c r="R337" i="4"/>
  <c r="R350" i="4"/>
  <c r="R321" i="4"/>
  <c r="L337" i="4"/>
  <c r="L350" i="4"/>
  <c r="L321" i="4"/>
  <c r="M337" i="4"/>
  <c r="M321" i="4"/>
  <c r="M350" i="4"/>
  <c r="N337" i="4"/>
  <c r="N350" i="4"/>
  <c r="N321" i="4"/>
  <c r="O350" i="4"/>
  <c r="O321" i="4"/>
  <c r="O337" i="4"/>
  <c r="P350" i="4"/>
  <c r="P321" i="4"/>
  <c r="P337" i="4"/>
  <c r="J337" i="4"/>
  <c r="J350" i="4"/>
  <c r="J321" i="4"/>
  <c r="Q337" i="4"/>
  <c r="Q350" i="4"/>
  <c r="Q321" i="4"/>
  <c r="J269" i="4"/>
  <c r="I269" i="4"/>
  <c r="H269" i="4"/>
  <c r="B255" i="4"/>
  <c r="G269" i="4"/>
  <c r="R269" i="4"/>
  <c r="F269" i="4"/>
  <c r="Q269" i="4"/>
  <c r="E269" i="4"/>
  <c r="P269" i="4"/>
  <c r="D269" i="4"/>
  <c r="O269" i="4"/>
  <c r="C269" i="4"/>
  <c r="N269" i="4"/>
  <c r="B269" i="4"/>
  <c r="M269" i="4"/>
  <c r="K269" i="4"/>
  <c r="L269" i="4"/>
  <c r="R351" i="4" l="1"/>
  <c r="R322" i="4"/>
  <c r="R338" i="4"/>
  <c r="K338" i="4"/>
  <c r="K351" i="4"/>
  <c r="K322" i="4"/>
  <c r="Q338" i="4"/>
  <c r="Q351" i="4"/>
  <c r="Q322" i="4"/>
  <c r="M338" i="4"/>
  <c r="M351" i="4"/>
  <c r="M322" i="4"/>
  <c r="N338" i="4"/>
  <c r="N351" i="4"/>
  <c r="N322" i="4"/>
  <c r="J338" i="4"/>
  <c r="J351" i="4"/>
  <c r="J322" i="4"/>
  <c r="O338" i="4"/>
  <c r="O351" i="4"/>
  <c r="O322" i="4"/>
  <c r="L338" i="4"/>
  <c r="L351" i="4"/>
  <c r="L322" i="4"/>
  <c r="P338" i="4"/>
  <c r="P322" i="4"/>
  <c r="P351" i="4"/>
  <c r="L270" i="4"/>
  <c r="K270" i="4"/>
  <c r="J270" i="4"/>
  <c r="I270" i="4"/>
  <c r="H270" i="4"/>
  <c r="B256" i="4"/>
  <c r="G270" i="4"/>
  <c r="R270" i="4"/>
  <c r="F270" i="4"/>
  <c r="Q270" i="4"/>
  <c r="E270" i="4"/>
  <c r="P270" i="4"/>
  <c r="D270" i="4"/>
  <c r="O270" i="4"/>
  <c r="C270" i="4"/>
  <c r="M270" i="4"/>
  <c r="N270" i="4"/>
  <c r="B270" i="4"/>
  <c r="N339" i="4" l="1"/>
  <c r="N352" i="4"/>
  <c r="N323" i="4"/>
  <c r="M339" i="4"/>
  <c r="M352" i="4"/>
  <c r="M323" i="4"/>
  <c r="O339" i="4"/>
  <c r="O352" i="4"/>
  <c r="O323" i="4"/>
  <c r="K339" i="4"/>
  <c r="K352" i="4"/>
  <c r="K323" i="4"/>
  <c r="L339" i="4"/>
  <c r="L352" i="4"/>
  <c r="L323" i="4"/>
  <c r="J352" i="4"/>
  <c r="J323" i="4"/>
  <c r="J339" i="4"/>
  <c r="P339" i="4"/>
  <c r="P352" i="4"/>
  <c r="P323" i="4"/>
  <c r="Q352" i="4"/>
  <c r="Q323" i="4"/>
  <c r="Q339" i="4"/>
  <c r="R339" i="4"/>
  <c r="R352" i="4"/>
  <c r="R323" i="4"/>
  <c r="N271" i="4"/>
  <c r="B271" i="4"/>
  <c r="M271" i="4"/>
  <c r="L271" i="4"/>
  <c r="K271" i="4"/>
  <c r="J271" i="4"/>
  <c r="I271" i="4"/>
  <c r="H271" i="4"/>
  <c r="B257" i="4"/>
  <c r="G271" i="4"/>
  <c r="R271" i="4"/>
  <c r="F271" i="4"/>
  <c r="Q271" i="4"/>
  <c r="E271" i="4"/>
  <c r="O271" i="4"/>
  <c r="C271" i="4"/>
  <c r="P271" i="4"/>
  <c r="D271" i="4"/>
  <c r="K340" i="4" l="1"/>
  <c r="K353" i="4"/>
  <c r="K324" i="4"/>
  <c r="L353" i="4"/>
  <c r="L324" i="4"/>
  <c r="L340" i="4"/>
  <c r="M353" i="4"/>
  <c r="M324" i="4"/>
  <c r="M340" i="4"/>
  <c r="N340" i="4"/>
  <c r="N353" i="4"/>
  <c r="N324" i="4"/>
  <c r="O340" i="4"/>
  <c r="O353" i="4"/>
  <c r="O324" i="4"/>
  <c r="Q340" i="4"/>
  <c r="Q353" i="4"/>
  <c r="Q324" i="4"/>
  <c r="R340" i="4"/>
  <c r="R353" i="4"/>
  <c r="R324" i="4"/>
  <c r="P340" i="4"/>
  <c r="P353" i="4"/>
  <c r="P324" i="4"/>
  <c r="J340" i="4"/>
  <c r="J353" i="4"/>
  <c r="J324" i="4"/>
  <c r="P272" i="4"/>
  <c r="D272" i="4"/>
  <c r="O272" i="4"/>
  <c r="C272" i="4"/>
  <c r="N272" i="4"/>
  <c r="B272" i="4"/>
  <c r="M272" i="4"/>
  <c r="L272" i="4"/>
  <c r="K272" i="4"/>
  <c r="J272" i="4"/>
  <c r="I272" i="4"/>
  <c r="H272" i="4"/>
  <c r="B258" i="4"/>
  <c r="G272" i="4"/>
  <c r="Q272" i="4"/>
  <c r="E272" i="4"/>
  <c r="R272" i="4"/>
  <c r="F272" i="4"/>
  <c r="K354" i="4" l="1"/>
  <c r="K325" i="4"/>
  <c r="K327" i="4" s="1"/>
  <c r="K341" i="4"/>
  <c r="M354" i="4"/>
  <c r="M341" i="4"/>
  <c r="M325" i="4"/>
  <c r="M327" i="4" s="1"/>
  <c r="R341" i="4"/>
  <c r="R354" i="4"/>
  <c r="R325" i="4"/>
  <c r="R327" i="4" s="1"/>
  <c r="N341" i="4"/>
  <c r="N354" i="4"/>
  <c r="N325" i="4"/>
  <c r="N327" i="4" s="1"/>
  <c r="L341" i="4"/>
  <c r="L354" i="4"/>
  <c r="L325" i="4"/>
  <c r="L327" i="4" s="1"/>
  <c r="Q341" i="4"/>
  <c r="Q354" i="4"/>
  <c r="Q325" i="4"/>
  <c r="Q327" i="4" s="1"/>
  <c r="O354" i="4"/>
  <c r="O325" i="4"/>
  <c r="O327" i="4" s="1"/>
  <c r="O341" i="4"/>
  <c r="P354" i="4"/>
  <c r="P325" i="4"/>
  <c r="P327" i="4" s="1"/>
  <c r="P341" i="4"/>
  <c r="J341" i="4"/>
  <c r="J354" i="4"/>
  <c r="J325" i="4"/>
  <c r="J327" i="4" s="1"/>
  <c r="R273" i="4"/>
  <c r="F273" i="4"/>
  <c r="Q273" i="4"/>
  <c r="E273" i="4"/>
  <c r="P273" i="4"/>
  <c r="D273" i="4"/>
  <c r="O273" i="4"/>
  <c r="C273" i="4"/>
  <c r="N273" i="4"/>
  <c r="B273" i="4"/>
  <c r="M273" i="4"/>
  <c r="L273" i="4"/>
  <c r="K273" i="4"/>
  <c r="J273" i="4"/>
  <c r="I273" i="4"/>
  <c r="G273" i="4"/>
  <c r="H273" i="4"/>
  <c r="J328" i="4" l="1"/>
  <c r="J326" i="4" s="1"/>
  <c r="K328" i="4"/>
  <c r="K342" i="4" s="1"/>
  <c r="R328" i="4"/>
  <c r="R329" i="4" s="1"/>
  <c r="F328" i="4"/>
  <c r="F326" i="4" s="1"/>
  <c r="M328" i="4"/>
  <c r="M355" i="4" s="1"/>
  <c r="N328" i="4"/>
  <c r="N326" i="4" s="1"/>
  <c r="O328" i="4"/>
  <c r="O342" i="4" s="1"/>
  <c r="D328" i="4"/>
  <c r="D326" i="4" s="1"/>
  <c r="B328" i="4"/>
  <c r="B326" i="4" s="1"/>
  <c r="H328" i="4"/>
  <c r="H326" i="4" s="1"/>
  <c r="P328" i="4"/>
  <c r="P329" i="4" s="1"/>
  <c r="L328" i="4"/>
  <c r="L355" i="4" s="1"/>
  <c r="C328" i="4"/>
  <c r="C326" i="4" s="1"/>
  <c r="G328" i="4"/>
  <c r="G326" i="4" s="1"/>
  <c r="E328" i="4"/>
  <c r="E326" i="4" s="1"/>
  <c r="I328" i="4"/>
  <c r="I326" i="4" s="1"/>
  <c r="Q328" i="4"/>
  <c r="Q355" i="4" s="1"/>
  <c r="J342" i="4" l="1"/>
  <c r="J329" i="4"/>
  <c r="I329" i="4"/>
  <c r="I342" i="4" s="1"/>
  <c r="I355" i="4" s="1"/>
  <c r="K355" i="4"/>
  <c r="N355" i="4"/>
  <c r="R355" i="4"/>
  <c r="N342" i="4"/>
  <c r="O326" i="4"/>
  <c r="R326" i="4"/>
  <c r="O355" i="4"/>
  <c r="N329" i="4"/>
  <c r="L329" i="4"/>
  <c r="L342" i="4"/>
  <c r="M326" i="4"/>
  <c r="P342" i="4"/>
  <c r="P326" i="4"/>
  <c r="P355" i="4"/>
  <c r="K326" i="4"/>
  <c r="M342" i="4"/>
  <c r="K329" i="4"/>
  <c r="Q342" i="4"/>
  <c r="J355" i="4"/>
  <c r="M329" i="4"/>
  <c r="Q326" i="4"/>
  <c r="L326" i="4"/>
  <c r="R342" i="4"/>
  <c r="Q329" i="4"/>
  <c r="O329" i="4"/>
</calcChain>
</file>

<file path=xl/sharedStrings.xml><?xml version="1.0" encoding="utf-8"?>
<sst xmlns="http://schemas.openxmlformats.org/spreadsheetml/2006/main" count="664" uniqueCount="290">
  <si>
    <t>Q1</t>
  </si>
  <si>
    <t>Q2</t>
  </si>
  <si>
    <t>Q3</t>
  </si>
  <si>
    <t>Q4</t>
  </si>
  <si>
    <t>Rate</t>
  </si>
  <si>
    <t>Total</t>
  </si>
  <si>
    <t>Beijing</t>
  </si>
  <si>
    <t>Tianjin</t>
  </si>
  <si>
    <t>Hebei</t>
  </si>
  <si>
    <t>Inner Mongolia</t>
  </si>
  <si>
    <t>Liaoning</t>
  </si>
  <si>
    <t>Jilin</t>
  </si>
  <si>
    <t>Gansu</t>
  </si>
  <si>
    <t>Ningxia</t>
  </si>
  <si>
    <t>Guangdong</t>
  </si>
  <si>
    <t>Guizhou</t>
  </si>
  <si>
    <t>Heilongjiang</t>
  </si>
  <si>
    <t>Shanghai</t>
  </si>
  <si>
    <t>Jiangsu</t>
  </si>
  <si>
    <t>Zhejiang</t>
  </si>
  <si>
    <t>Anhui</t>
  </si>
  <si>
    <t>Chongqing</t>
  </si>
  <si>
    <t>Sichuan</t>
  </si>
  <si>
    <t>Project Signing</t>
  </si>
  <si>
    <t>Construction Start</t>
  </si>
  <si>
    <t>Main structure completed</t>
  </si>
  <si>
    <t>Commissioning or trial operation</t>
  </si>
  <si>
    <t>Beijing-Tianjin-Hebei</t>
  </si>
  <si>
    <t>Yangtze River Delta</t>
  </si>
  <si>
    <t>Chengdu-Chongqing</t>
  </si>
  <si>
    <t>The Greater Bay Area</t>
  </si>
  <si>
    <t>Power consumption</t>
  </si>
  <si>
    <t>Ultra-large-scale (under construction)</t>
  </si>
  <si>
    <t>Ultra-large-scale (in-use)</t>
  </si>
  <si>
    <t>Large-scale (in-use)</t>
  </si>
  <si>
    <t>Large-scale (under construction)</t>
  </si>
  <si>
    <t>Solar energy</t>
  </si>
  <si>
    <t>Wind energy</t>
  </si>
  <si>
    <t>Generating capacity</t>
  </si>
  <si>
    <t>Energy curtailment</t>
  </si>
  <si>
    <t>Curtailment Rate</t>
  </si>
  <si>
    <t>East</t>
  </si>
  <si>
    <t>West</t>
  </si>
  <si>
    <t>Center</t>
  </si>
  <si>
    <t>Northeast</t>
  </si>
  <si>
    <t>Billion Kwh</t>
  </si>
  <si>
    <t>Ave.</t>
  </si>
  <si>
    <t xml:space="preserve">g CO2-eq./kWh </t>
  </si>
  <si>
    <t>kg/kwh</t>
  </si>
  <si>
    <t>项目内数据中心排放</t>
  </si>
  <si>
    <t>BAU</t>
  </si>
  <si>
    <t>Areas within the project</t>
  </si>
  <si>
    <t>GBA</t>
  </si>
  <si>
    <t>CC</t>
  </si>
  <si>
    <t>IM</t>
  </si>
  <si>
    <t>GZ</t>
  </si>
  <si>
    <t>GS</t>
  </si>
  <si>
    <t>NX</t>
  </si>
  <si>
    <t>BTH</t>
  </si>
  <si>
    <t>YRD</t>
  </si>
  <si>
    <t>Billion USD</t>
  </si>
  <si>
    <t>Share of cooling system</t>
  </si>
  <si>
    <t>Share in national consumption</t>
  </si>
  <si>
    <t>Central China</t>
  </si>
  <si>
    <t>Ave. price of floor space on industrial land</t>
  </si>
  <si>
    <t>Electricity tariff</t>
  </si>
  <si>
    <t>CNY/Kwh</t>
  </si>
  <si>
    <t>Unit</t>
  </si>
  <si>
    <t>Item</t>
  </si>
  <si>
    <t>%</t>
  </si>
  <si>
    <t>Curtailment Rate of Solar and Wind energy</t>
  </si>
  <si>
    <t>Fujian</t>
  </si>
  <si>
    <t>Jiangxi</t>
  </si>
  <si>
    <t>Shandong</t>
  </si>
  <si>
    <t>Hainan</t>
  </si>
  <si>
    <t>Guangxi</t>
  </si>
  <si>
    <t>Yunnan</t>
  </si>
  <si>
    <t>Tibet</t>
  </si>
  <si>
    <t>Shaanxi</t>
  </si>
  <si>
    <t>Qinghai</t>
  </si>
  <si>
    <t>Xinjiang</t>
  </si>
  <si>
    <t>Shanghai and surroundings</t>
  </si>
  <si>
    <t>Beijing and surroundings</t>
  </si>
  <si>
    <t>Western China</t>
  </si>
  <si>
    <t>Thermoelectricity</t>
  </si>
  <si>
    <t>Biomass energy</t>
  </si>
  <si>
    <t>Hydropower</t>
  </si>
  <si>
    <t>Wind power</t>
  </si>
  <si>
    <t>Solar eneergy</t>
  </si>
  <si>
    <t>Coal power</t>
  </si>
  <si>
    <t>Nuclear power</t>
  </si>
  <si>
    <t>North China</t>
  </si>
  <si>
    <t>East China</t>
  </si>
  <si>
    <t>Northwest</t>
  </si>
  <si>
    <t>South China</t>
  </si>
  <si>
    <t>National</t>
  </si>
  <si>
    <t>Region</t>
  </si>
  <si>
    <t>Table S1.Energy and land markets in 8-computing-hub regions</t>
  </si>
  <si>
    <t>Table S2. 2014-2030 China Data Center Electricity Consumption and Share in Total Social Electricity Consumption (billions kWh)</t>
  </si>
  <si>
    <t>Energy consumption of cooling system</t>
  </si>
  <si>
    <t>Total Social Electricity Consumption</t>
  </si>
  <si>
    <t>Enegy type</t>
  </si>
  <si>
    <t>Liu, J., Wang, Q., Song, Z., &amp; Fang, F. (2021). Bottlenecks and countermeasures of high-penetration renewable energy development in china. Engineering, 7(11), 1611-1622.</t>
  </si>
  <si>
    <t>China Data Center Energy Saving Technology Committee</t>
  </si>
  <si>
    <t>Projections from the China Open Data Center Council</t>
  </si>
  <si>
    <r>
      <t>Generating capacity (10</t>
    </r>
    <r>
      <rPr>
        <b/>
        <vertAlign val="superscript"/>
        <sz val="11"/>
        <rFont val="Calibri"/>
        <family val="2"/>
        <scheme val="minor"/>
      </rPr>
      <t>8</t>
    </r>
    <r>
      <rPr>
        <b/>
        <sz val="11"/>
        <rFont val="Calibri"/>
        <family val="2"/>
        <scheme val="minor"/>
      </rPr>
      <t> kW·h)</t>
    </r>
  </si>
  <si>
    <r>
      <t>Abandoned electricity consumption (× 10</t>
    </r>
    <r>
      <rPr>
        <b/>
        <sz val="8"/>
        <rFont val="Microsoft YaHei"/>
        <family val="2"/>
      </rPr>
      <t>8 </t>
    </r>
    <r>
      <rPr>
        <b/>
        <sz val="11"/>
        <rFont val="Microsoft YaHei"/>
        <family val="2"/>
      </rPr>
      <t>kW·h)</t>
    </r>
  </si>
  <si>
    <r>
      <t>Abandoned electricity con-sumption (× 10</t>
    </r>
    <r>
      <rPr>
        <b/>
        <sz val="8"/>
        <rFont val="Microsoft YaHei"/>
        <family val="2"/>
      </rPr>
      <t>8 </t>
    </r>
    <r>
      <rPr>
        <b/>
        <sz val="11"/>
        <rFont val="Microsoft YaHei"/>
        <family val="2"/>
      </rPr>
      <t>kW·h)</t>
    </r>
  </si>
  <si>
    <t>Table S4. Number of projects by quarter in the first year since the launch of Eastern Data and Western Computing</t>
  </si>
  <si>
    <t>Projects</t>
  </si>
  <si>
    <t>Table S5. Number of projects in eight hubs in the first year since the project was launched</t>
  </si>
  <si>
    <t>Table S6. Current data center distribution in China (before Eastern Data and Western Computing)</t>
  </si>
  <si>
    <t>Subregion</t>
  </si>
  <si>
    <t>Share</t>
  </si>
  <si>
    <t xml:space="preserve">China Ministry of Industry and Information Technology, National Data Center Application Development Guidelines (2020) </t>
  </si>
  <si>
    <t>Table S7. National Data Center PUEs in 2019</t>
  </si>
  <si>
    <t>Population</t>
  </si>
  <si>
    <t>Table S8. The development context of eastern and western China in 2020</t>
  </si>
  <si>
    <t>Power generation (100 million Kwh)</t>
  </si>
  <si>
    <t>Renewable power generation (100 million Kwh)</t>
  </si>
  <si>
    <t xml:space="preserve">Unit: 100 million Kwh
</t>
  </si>
  <si>
    <t xml:space="preserve">Unit: %
</t>
  </si>
  <si>
    <t>Table S20. Power generation in selected regions (Nuclear power)</t>
  </si>
  <si>
    <t>Table S19. Power generation in selected regions (Coal power)</t>
  </si>
  <si>
    <t>Table S18. Power generation in selected regions (Solar power)</t>
  </si>
  <si>
    <t>Table S17. Power generation in selected regions (Wind power)</t>
  </si>
  <si>
    <t>Table S16. Power generation in selected regions (hydropower)</t>
  </si>
  <si>
    <t>Table S21-1. Line loss rate of electric power in selected regions</t>
  </si>
  <si>
    <t>Table S21-2. Line loss rate of electric power in selected regions</t>
  </si>
  <si>
    <t>Regeion</t>
  </si>
  <si>
    <t>Table S22. Total power generation in selected regions</t>
  </si>
  <si>
    <t>Table S23. Share of hydropower in total power generation in selected regions</t>
  </si>
  <si>
    <t>Table S24. Share of wind power in total power generation in selected regions</t>
  </si>
  <si>
    <t>Table S25. Share of solar power in total power generation in selected regions</t>
  </si>
  <si>
    <t>Table S26. Share of coal power in total power generation in selected regions</t>
  </si>
  <si>
    <t>Table S27. Share of nuclear power in total power generation in selected regions</t>
  </si>
  <si>
    <t>Table S28. CO2 emission factor of different renewable energy source in China (g/Kwh)</t>
  </si>
  <si>
    <t>Wang, Y., &amp; Sun, T. (2012). Life cycle assessment of CO2 emissions from wind power plants: Methodology and case studies. Renewable Energy, 43, 30-36.</t>
  </si>
  <si>
    <t>Non-project areas</t>
  </si>
  <si>
    <t>Table S32. Electricity Consumption of China's Data Centers by project, 2014-2030 (billion Kwh)</t>
  </si>
  <si>
    <t>Table S33. Electricity Consumption of China's Data Centers without the implementation of the Eastern Data and Western Computing in selected regions, 2014-2030 (billion Kwh)</t>
  </si>
  <si>
    <t>Table S15. Economic overhead of data center power consumption without the implementation of the Eastern Data and Western Computing by region (BAU)</t>
  </si>
  <si>
    <t>Table S14. Economic overhead of data center power consumption in the 8 hubs in Scenario 2 (S2)</t>
  </si>
  <si>
    <t>Table S13. Economic overhead of data center power consumption in the 8 hubs in Scenario 1 (S1)</t>
  </si>
  <si>
    <t>Table S12. Economic overhead of data center power consumption in the 8 hubs after the implementation of the Eastern Data and Western Computing (the innitiative)</t>
  </si>
  <si>
    <t>The innitiative</t>
  </si>
  <si>
    <t>Table S34. Electricity consumption in data centers outside the Eastern Data and Western Computing innitiative in selected regions, 2014-2030 (billion Kwh)</t>
  </si>
  <si>
    <t>Table S35. Electricity consumption in data centers whthin the Eastern Data and Western Computing innitiative in selected regions, 2014-2030 (billion Kwh)</t>
  </si>
  <si>
    <t>Million tons CO2</t>
  </si>
  <si>
    <t>After the innitiative</t>
  </si>
  <si>
    <t>After the innitiative-Areas that are not part of the innitialtive</t>
  </si>
  <si>
    <t>Table S10. Data center power consumption in the 8 hubs in Scenario 1 (S1)</t>
  </si>
  <si>
    <t>Table S11. Data center power consumption in the 8 hubs in Scenario 2 (S2)</t>
  </si>
  <si>
    <t>Table S1</t>
  </si>
  <si>
    <t>Table S2</t>
  </si>
  <si>
    <t>Table S3</t>
  </si>
  <si>
    <t>Table S4</t>
  </si>
  <si>
    <t>Table S5</t>
  </si>
  <si>
    <t>Table S6</t>
  </si>
  <si>
    <t>Table S7</t>
  </si>
  <si>
    <t>Table S8</t>
  </si>
  <si>
    <t>Table S9</t>
  </si>
  <si>
    <t>Table S10</t>
  </si>
  <si>
    <t>Table S11</t>
  </si>
  <si>
    <t>Table S12</t>
  </si>
  <si>
    <t>Table S13</t>
  </si>
  <si>
    <t>Table S14</t>
  </si>
  <si>
    <t>Table S15</t>
  </si>
  <si>
    <t>Table S16</t>
  </si>
  <si>
    <t>Table S17</t>
  </si>
  <si>
    <t>Table S18</t>
  </si>
  <si>
    <t>Table S19</t>
  </si>
  <si>
    <t>Table S20</t>
  </si>
  <si>
    <t>Table S21</t>
  </si>
  <si>
    <t>Table S22</t>
  </si>
  <si>
    <t>Table S23</t>
  </si>
  <si>
    <t>Table S24</t>
  </si>
  <si>
    <t>Table S25</t>
  </si>
  <si>
    <t>Table S26</t>
  </si>
  <si>
    <t>Table S27</t>
  </si>
  <si>
    <t>Table S28</t>
  </si>
  <si>
    <t>Table S29</t>
  </si>
  <si>
    <t>Table S30</t>
  </si>
  <si>
    <t>Table S31</t>
  </si>
  <si>
    <t>Table S32</t>
  </si>
  <si>
    <t>Table S33</t>
  </si>
  <si>
    <t>Table S34</t>
  </si>
  <si>
    <t>Table S35</t>
  </si>
  <si>
    <t>Table S36</t>
  </si>
  <si>
    <t>Table S37</t>
  </si>
  <si>
    <t>Table S38</t>
  </si>
  <si>
    <t>Background data</t>
  </si>
  <si>
    <t>Economic data</t>
  </si>
  <si>
    <t>Environmental data</t>
  </si>
  <si>
    <t>Table S3. Wind and solar energy generation and curtailment</t>
  </si>
  <si>
    <t>Energy and land markets in 8-computing-hub regions</t>
  </si>
  <si>
    <t xml:space="preserve"> 2014-2030 China Data Center Electricity Consumption and Share in Total Social Electricity Consumption (billions kWh)</t>
  </si>
  <si>
    <t xml:space="preserve"> Wind and solar energy generation and curtailment</t>
  </si>
  <si>
    <t xml:space="preserve"> Number of projects by quarter in the first year since the launch of Eastern Data and Western Computing</t>
  </si>
  <si>
    <t xml:space="preserve"> Number of projects in eight hubs in the first year since the project was launched</t>
  </si>
  <si>
    <t xml:space="preserve"> Current data center distribution in China (before Eastern Data and Western Computing)</t>
  </si>
  <si>
    <t xml:space="preserve"> National Data Center PUEs in 2019</t>
  </si>
  <si>
    <t xml:space="preserve"> The development context of eastern and western China in 2020</t>
  </si>
  <si>
    <t xml:space="preserve"> Data center power consumption in the 8 hubs in Scenario 1 (S1)</t>
  </si>
  <si>
    <t xml:space="preserve"> Data center power consumption in the 8 hubs in Scenario 2 (S2)</t>
  </si>
  <si>
    <t xml:space="preserve"> Economic overhead of data center power consumption in the 8 hubs after the implementation of the Eastern Data and Western Computing (the innitiative)</t>
  </si>
  <si>
    <t xml:space="preserve"> Economic overhead of data center power consumption in the 8 hubs in Scenario 1 (S1)</t>
  </si>
  <si>
    <t xml:space="preserve"> Economic overhead of data center power consumption in the 8 hubs in Scenario 2 (S2)</t>
  </si>
  <si>
    <t xml:space="preserve"> Economic overhead of data center power consumption without the implementation of the Eastern Data and Western Computing by region (BAU)</t>
  </si>
  <si>
    <t xml:space="preserve"> Power generation in selected regions (hydropower)</t>
  </si>
  <si>
    <t xml:space="preserve"> Power generation in selected regions (Wind power)</t>
  </si>
  <si>
    <t xml:space="preserve"> Power generation in selected regions (Solar power)</t>
  </si>
  <si>
    <t xml:space="preserve"> Power generation in selected regions (Coal power)</t>
  </si>
  <si>
    <t xml:space="preserve"> Power generation in selected regions (Nuclear power)</t>
  </si>
  <si>
    <t xml:space="preserve"> Line loss rate of electric power in selected regions</t>
  </si>
  <si>
    <t xml:space="preserve"> Total power generation in selected regions</t>
  </si>
  <si>
    <t xml:space="preserve"> Share of hydropower in total power generation in selected regions</t>
  </si>
  <si>
    <t xml:space="preserve"> Share of wind power in total power generation in selected regions</t>
  </si>
  <si>
    <t xml:space="preserve"> Share of solar power in total power generation in selected regions</t>
  </si>
  <si>
    <t xml:space="preserve"> Share of coal power in total power generation in selected regions</t>
  </si>
  <si>
    <t xml:space="preserve"> Share of nuclear power in total power generation in selected regions</t>
  </si>
  <si>
    <t xml:space="preserve"> Electricity Consumption of China's Data Centers by project, 2014-2030 (billion Kwh)</t>
  </si>
  <si>
    <t xml:space="preserve"> Electricity Consumption of China's Data Centers without the implementation of the Eastern Data and Western Computing in selected regions, 2014-2030 (billion Kwh)</t>
  </si>
  <si>
    <t xml:space="preserve"> Electricity consumption in data centers outside the Eastern Data and Western Computing innitiative in selected regions, 2014-2030 (billion Kwh)</t>
  </si>
  <si>
    <t xml:space="preserve"> Electricity consumption in data centers whthin the Eastern Data and Western Computing innitiative in selected regions, 2014-2030 (billion Kwh)</t>
  </si>
  <si>
    <t>Sheet name</t>
  </si>
  <si>
    <t>Table no.</t>
  </si>
  <si>
    <t>Table title</t>
  </si>
  <si>
    <t>State Grid Corporation of China, 2022. The latest electricity prices announced by the regional grid. https://m.in-en.com/article/html/energy-2315233.shtml</t>
  </si>
  <si>
    <t>China Statistical Yearbook 2021; China Energy Statistical Yearbook 2021; The third national land survey of China</t>
  </si>
  <si>
    <t xml:space="preserve">State Grid Corporation of China, White Paper on Energy Digital Transformation (2021) </t>
  </si>
  <si>
    <t>Ding, N., Liu, J., Yang, J., &amp; Yang, D. (2017). Comparative life cycle assessment of regional electricity supplies in China. Resources, Conservation and Recycling, 119, 47-59.</t>
  </si>
  <si>
    <t>Wang, L., Wang, Y., Du, H., Zuo, J., Li, R. Y. M., Zhou, Z., ... &amp; Garvlehn, M. P. (2019). A comparative life-cycle assessment of hydro-, nuclear and wind power: A China study. Applied Energy, 249, 37-45.</t>
  </si>
  <si>
    <t>Gao, C., Zhu, S., An, N., Na, H., You, H., &amp; Gao, C. (2021). Comprehensive comparison of multiple renewable power generation methods: A combination analysis of life cycle assessment and ecological footprint. Renewable and Sustainable Energy Reviews, 147, 111255.</t>
  </si>
  <si>
    <t>Hou, G., Sun, H., Jiang, Z., Pan, Z., Wang, Y., Zhang, X., ... &amp; Yao, Q. (2016). Life cycle assessment of grid-connected photovoltaic power generation from crystalline silicon solar modules in China. Applied Energy, 164, 882-890.</t>
  </si>
  <si>
    <t>China Energy Statistical Yearbook</t>
  </si>
  <si>
    <t>Power cost estimation</t>
  </si>
  <si>
    <t>Part II</t>
  </si>
  <si>
    <r>
      <t>CO</t>
    </r>
    <r>
      <rPr>
        <b/>
        <vertAlign val="subscript"/>
        <sz val="20"/>
        <color theme="1"/>
        <rFont val="Calibri"/>
        <family val="2"/>
        <scheme val="minor"/>
      </rPr>
      <t>2</t>
    </r>
    <r>
      <rPr>
        <b/>
        <sz val="20"/>
        <color theme="1"/>
        <rFont val="Calibri"/>
        <family val="2"/>
        <scheme val="minor"/>
      </rPr>
      <t xml:space="preserve"> emissions estimation</t>
    </r>
  </si>
  <si>
    <t xml:space="preserve"> (1) Total power cost of data centers in China in year i.</t>
  </si>
  <si>
    <t xml:space="preserve"> (2) Power cost of data centers in region l in year i.</t>
  </si>
  <si>
    <t xml:space="preserve"> (3)  Electricity consumption of data centers in region l in year i.</t>
  </si>
  <si>
    <r>
      <t xml:space="preserve"> (4)  Total CO</t>
    </r>
    <r>
      <rPr>
        <b/>
        <i/>
        <vertAlign val="subscript"/>
        <sz val="12"/>
        <color theme="1"/>
        <rFont val="Calibri"/>
        <family val="2"/>
        <scheme val="minor"/>
      </rPr>
      <t>2</t>
    </r>
    <r>
      <rPr>
        <b/>
        <i/>
        <sz val="12"/>
        <color theme="1"/>
        <rFont val="Calibri"/>
        <family val="2"/>
        <scheme val="minor"/>
      </rPr>
      <t xml:space="preserve"> emissions of data center power consumption in China in year i.</t>
    </r>
  </si>
  <si>
    <r>
      <t xml:space="preserve"> (5) CO</t>
    </r>
    <r>
      <rPr>
        <b/>
        <i/>
        <vertAlign val="subscript"/>
        <sz val="12"/>
        <color theme="1"/>
        <rFont val="Calibri"/>
        <family val="2"/>
        <scheme val="minor"/>
      </rPr>
      <t>2</t>
    </r>
    <r>
      <rPr>
        <b/>
        <i/>
        <sz val="12"/>
        <color theme="1"/>
        <rFont val="Calibri"/>
        <family val="2"/>
        <scheme val="minor"/>
      </rPr>
      <t xml:space="preserve"> emissions of data center power consumption in region l in year i.</t>
    </r>
  </si>
  <si>
    <r>
      <t xml:space="preserve"> (6) Average CO</t>
    </r>
    <r>
      <rPr>
        <b/>
        <i/>
        <vertAlign val="subscript"/>
        <sz val="12"/>
        <color theme="1"/>
        <rFont val="Calibri"/>
        <family val="2"/>
        <scheme val="minor"/>
      </rPr>
      <t>2</t>
    </r>
    <r>
      <rPr>
        <b/>
        <i/>
        <sz val="12"/>
        <color theme="1"/>
        <rFont val="Calibri"/>
        <family val="2"/>
        <scheme val="minor"/>
      </rPr>
      <t xml:space="preserve"> emission factor of power grid in region l in year i.</t>
    </r>
  </si>
  <si>
    <r>
      <t>CO</t>
    </r>
    <r>
      <rPr>
        <vertAlign val="subscript"/>
        <sz val="11"/>
        <color theme="1"/>
        <rFont val="Calibri"/>
        <family val="2"/>
        <scheme val="minor"/>
      </rPr>
      <t>2</t>
    </r>
    <r>
      <rPr>
        <sz val="11"/>
        <color theme="1"/>
        <rFont val="Calibri"/>
        <family val="2"/>
        <scheme val="minor"/>
      </rPr>
      <t xml:space="preserve"> emissions of data center power consumption in region </t>
    </r>
    <r>
      <rPr>
        <i/>
        <sz val="11"/>
        <color theme="1"/>
        <rFont val="Calibri"/>
        <family val="2"/>
        <scheme val="minor"/>
      </rPr>
      <t>l</t>
    </r>
    <r>
      <rPr>
        <sz val="11"/>
        <color theme="1"/>
        <rFont val="Calibri"/>
        <family val="2"/>
        <scheme val="minor"/>
      </rPr>
      <t xml:space="preserve"> in year i.</t>
    </r>
  </si>
  <si>
    <r>
      <t xml:space="preserve">Electricity consumption of data centers in region </t>
    </r>
    <r>
      <rPr>
        <i/>
        <sz val="11"/>
        <color theme="1"/>
        <rFont val="Calibri"/>
        <family val="2"/>
        <scheme val="minor"/>
      </rPr>
      <t>l</t>
    </r>
    <r>
      <rPr>
        <sz val="11"/>
        <color theme="1"/>
        <rFont val="Calibri"/>
        <family val="2"/>
        <scheme val="minor"/>
      </rPr>
      <t xml:space="preserve"> in year </t>
    </r>
    <r>
      <rPr>
        <i/>
        <sz val="11"/>
        <color theme="1"/>
        <rFont val="Calibri"/>
        <family val="2"/>
        <scheme val="minor"/>
      </rPr>
      <t>i</t>
    </r>
    <r>
      <rPr>
        <sz val="11"/>
        <color theme="1"/>
        <rFont val="Calibri"/>
        <family val="2"/>
        <scheme val="minor"/>
      </rPr>
      <t>.</t>
    </r>
  </si>
  <si>
    <r>
      <t>Average CO</t>
    </r>
    <r>
      <rPr>
        <vertAlign val="subscript"/>
        <sz val="11"/>
        <color theme="1"/>
        <rFont val="Calibri"/>
        <family val="2"/>
        <scheme val="minor"/>
      </rPr>
      <t>2</t>
    </r>
    <r>
      <rPr>
        <sz val="11"/>
        <color theme="1"/>
        <rFont val="Calibri"/>
        <family val="2"/>
        <scheme val="minor"/>
      </rPr>
      <t xml:space="preserve"> emission factor of power grid in region </t>
    </r>
    <r>
      <rPr>
        <i/>
        <sz val="11"/>
        <color theme="1"/>
        <rFont val="Calibri"/>
        <family val="2"/>
        <scheme val="minor"/>
      </rPr>
      <t>l</t>
    </r>
    <r>
      <rPr>
        <sz val="11"/>
        <color theme="1"/>
        <rFont val="Calibri"/>
        <family val="2"/>
        <scheme val="minor"/>
      </rPr>
      <t xml:space="preserve"> in year i.</t>
    </r>
  </si>
  <si>
    <r>
      <t>Total CO</t>
    </r>
    <r>
      <rPr>
        <vertAlign val="subscript"/>
        <sz val="11"/>
        <color theme="1"/>
        <rFont val="Calibri"/>
        <family val="2"/>
        <scheme val="minor"/>
      </rPr>
      <t>2</t>
    </r>
    <r>
      <rPr>
        <sz val="11"/>
        <color theme="1"/>
        <rFont val="Calibri"/>
        <family val="2"/>
        <scheme val="minor"/>
      </rPr>
      <t xml:space="preserve"> emissions of data center power consumption in China in year </t>
    </r>
    <r>
      <rPr>
        <i/>
        <sz val="11"/>
        <color theme="1"/>
        <rFont val="Calibri"/>
        <family val="2"/>
        <scheme val="minor"/>
      </rPr>
      <t>i</t>
    </r>
    <r>
      <rPr>
        <sz val="11"/>
        <color theme="1"/>
        <rFont val="Calibri"/>
        <family val="2"/>
        <scheme val="minor"/>
      </rPr>
      <t>.</t>
    </r>
  </si>
  <si>
    <r>
      <t xml:space="preserve">The share of energy type </t>
    </r>
    <r>
      <rPr>
        <i/>
        <sz val="11"/>
        <color theme="1"/>
        <rFont val="Calibri"/>
        <family val="2"/>
        <scheme val="minor"/>
      </rPr>
      <t>n</t>
    </r>
    <r>
      <rPr>
        <sz val="11"/>
        <color theme="1"/>
        <rFont val="Calibri"/>
        <family val="2"/>
        <scheme val="minor"/>
      </rPr>
      <t xml:space="preserve"> of power grid of region </t>
    </r>
    <r>
      <rPr>
        <i/>
        <sz val="11"/>
        <color theme="1"/>
        <rFont val="Calibri"/>
        <family val="2"/>
        <scheme val="minor"/>
      </rPr>
      <t>l</t>
    </r>
    <r>
      <rPr>
        <sz val="11"/>
        <color theme="1"/>
        <rFont val="Calibri"/>
        <family val="2"/>
        <scheme val="minor"/>
      </rPr>
      <t xml:space="preserve"> in year </t>
    </r>
    <r>
      <rPr>
        <i/>
        <sz val="11"/>
        <color theme="1"/>
        <rFont val="Calibri"/>
        <family val="2"/>
        <scheme val="minor"/>
      </rPr>
      <t>i</t>
    </r>
    <r>
      <rPr>
        <sz val="11"/>
        <color theme="1"/>
        <rFont val="Calibri"/>
        <family val="2"/>
        <scheme val="minor"/>
      </rPr>
      <t>.</t>
    </r>
  </si>
  <si>
    <r>
      <t>CO</t>
    </r>
    <r>
      <rPr>
        <vertAlign val="subscript"/>
        <sz val="11"/>
        <color theme="1"/>
        <rFont val="Calibri"/>
        <family val="2"/>
        <scheme val="minor"/>
      </rPr>
      <t>2</t>
    </r>
    <r>
      <rPr>
        <sz val="11"/>
        <color theme="1"/>
        <rFont val="Calibri"/>
        <family val="2"/>
        <scheme val="minor"/>
      </rPr>
      <t xml:space="preserve"> emission factor of energy type </t>
    </r>
    <r>
      <rPr>
        <i/>
        <sz val="11"/>
        <color theme="1"/>
        <rFont val="Calibri"/>
        <family val="2"/>
        <scheme val="minor"/>
      </rPr>
      <t>n</t>
    </r>
    <r>
      <rPr>
        <sz val="11"/>
        <color theme="1"/>
        <rFont val="Calibri"/>
        <family val="2"/>
        <scheme val="minor"/>
      </rPr>
      <t xml:space="preserve"> in China.</t>
    </r>
  </si>
  <si>
    <r>
      <t xml:space="preserve">Toal electricity consumption of data centers in China in year </t>
    </r>
    <r>
      <rPr>
        <i/>
        <sz val="11"/>
        <color theme="1"/>
        <rFont val="Calibri"/>
        <family val="2"/>
        <scheme val="minor"/>
      </rPr>
      <t>i</t>
    </r>
    <r>
      <rPr>
        <sz val="11"/>
        <color theme="1"/>
        <rFont val="Calibri"/>
        <family val="2"/>
        <scheme val="minor"/>
      </rPr>
      <t>.</t>
    </r>
  </si>
  <si>
    <r>
      <t xml:space="preserve">Power cost of data centers in region </t>
    </r>
    <r>
      <rPr>
        <i/>
        <sz val="11"/>
        <color theme="1"/>
        <rFont val="Calibri"/>
        <family val="2"/>
        <scheme val="minor"/>
      </rPr>
      <t>l</t>
    </r>
    <r>
      <rPr>
        <sz val="11"/>
        <color theme="1"/>
        <rFont val="Calibri"/>
        <family val="2"/>
        <scheme val="minor"/>
      </rPr>
      <t xml:space="preserve"> in year </t>
    </r>
    <r>
      <rPr>
        <i/>
        <sz val="11"/>
        <color theme="1"/>
        <rFont val="Calibri"/>
        <family val="2"/>
        <scheme val="minor"/>
      </rPr>
      <t>i</t>
    </r>
    <r>
      <rPr>
        <sz val="11"/>
        <color theme="1"/>
        <rFont val="Calibri"/>
        <family val="2"/>
        <scheme val="minor"/>
      </rPr>
      <t>.</t>
    </r>
  </si>
  <si>
    <r>
      <t xml:space="preserve">Total power cost of data centers in China in year </t>
    </r>
    <r>
      <rPr>
        <i/>
        <sz val="11"/>
        <color theme="1"/>
        <rFont val="Calibri"/>
        <family val="2"/>
        <scheme val="minor"/>
      </rPr>
      <t>i</t>
    </r>
    <r>
      <rPr>
        <sz val="11"/>
        <color theme="1"/>
        <rFont val="Calibri"/>
        <family val="2"/>
        <scheme val="minor"/>
      </rPr>
      <t>.</t>
    </r>
  </si>
  <si>
    <r>
      <t xml:space="preserve">Proportion of data centers distributed in region </t>
    </r>
    <r>
      <rPr>
        <i/>
        <sz val="11"/>
        <color theme="1"/>
        <rFont val="Calibri"/>
        <family val="2"/>
        <scheme val="minor"/>
      </rPr>
      <t>l</t>
    </r>
    <r>
      <rPr>
        <sz val="11"/>
        <color theme="1"/>
        <rFont val="Calibri"/>
        <family val="2"/>
        <scheme val="minor"/>
      </rPr>
      <t xml:space="preserve"> in year </t>
    </r>
    <r>
      <rPr>
        <i/>
        <sz val="11"/>
        <color theme="1"/>
        <rFont val="Calibri"/>
        <family val="2"/>
        <scheme val="minor"/>
      </rPr>
      <t>i</t>
    </r>
    <r>
      <rPr>
        <sz val="11"/>
        <color theme="1"/>
        <rFont val="Calibri"/>
        <family val="2"/>
        <scheme val="minor"/>
      </rPr>
      <t xml:space="preserve"> (Electricity consumption of data centers in region </t>
    </r>
    <r>
      <rPr>
        <i/>
        <sz val="11"/>
        <color theme="1"/>
        <rFont val="Calibri"/>
        <family val="2"/>
        <scheme val="minor"/>
      </rPr>
      <t>l</t>
    </r>
    <r>
      <rPr>
        <sz val="11"/>
        <color theme="1"/>
        <rFont val="Calibri"/>
        <family val="2"/>
        <scheme val="minor"/>
      </rPr>
      <t xml:space="preserve"> as a percentage of total national data center electricity consumption in year </t>
    </r>
    <r>
      <rPr>
        <i/>
        <sz val="11"/>
        <color theme="1"/>
        <rFont val="Calibri"/>
        <family val="2"/>
        <scheme val="minor"/>
      </rPr>
      <t>i</t>
    </r>
    <r>
      <rPr>
        <sz val="11"/>
        <color theme="1"/>
        <rFont val="Calibri"/>
        <family val="2"/>
        <scheme val="minor"/>
      </rPr>
      <t>).</t>
    </r>
  </si>
  <si>
    <t>Part I</t>
  </si>
  <si>
    <t>Part III</t>
  </si>
  <si>
    <r>
      <t xml:space="preserve">Unit industry electricity tariff in region </t>
    </r>
    <r>
      <rPr>
        <i/>
        <sz val="11"/>
        <color theme="1"/>
        <rFont val="Calibri"/>
        <family val="2"/>
        <scheme val="minor"/>
      </rPr>
      <t>l</t>
    </r>
    <r>
      <rPr>
        <sz val="11"/>
        <color theme="1"/>
        <rFont val="Calibri"/>
        <family val="2"/>
        <scheme val="minor"/>
      </rPr>
      <t>.</t>
    </r>
  </si>
  <si>
    <r>
      <t xml:space="preserve">Residential electricity costs in region </t>
    </r>
    <r>
      <rPr>
        <i/>
        <sz val="11"/>
        <color theme="1"/>
        <rFont val="Calibri"/>
        <family val="3"/>
        <charset val="134"/>
        <scheme val="minor"/>
      </rPr>
      <t>l</t>
    </r>
    <r>
      <rPr>
        <sz val="11"/>
        <color theme="1"/>
        <rFont val="Calibri"/>
        <family val="2"/>
        <scheme val="minor"/>
      </rPr>
      <t xml:space="preserve">, which is equal to residential electricity consumption multiplied by the unit residential electricity tariff in region </t>
    </r>
    <r>
      <rPr>
        <i/>
        <sz val="11"/>
        <color theme="1"/>
        <rFont val="Calibri"/>
        <family val="3"/>
        <charset val="134"/>
        <scheme val="minor"/>
      </rPr>
      <t>l</t>
    </r>
    <r>
      <rPr>
        <sz val="11"/>
        <color theme="1"/>
        <rFont val="Calibri"/>
        <family val="2"/>
        <scheme val="minor"/>
      </rPr>
      <t>.</t>
    </r>
    <phoneticPr fontId="23" type="noConversion"/>
  </si>
  <si>
    <t>Indirect value added contribution</t>
    <phoneticPr fontId="23" type="noConversion"/>
  </si>
  <si>
    <t>Leontief inverse.</t>
    <phoneticPr fontId="23" type="noConversion"/>
  </si>
  <si>
    <t>Value added vector.</t>
    <phoneticPr fontId="23" type="noConversion"/>
  </si>
  <si>
    <r>
      <t xml:space="preserve">Economic investment in the data center industry (covered in communication equipment, computers, and other electronic equipment sector) in region </t>
    </r>
    <r>
      <rPr>
        <i/>
        <sz val="11"/>
        <color theme="1"/>
        <rFont val="Calibri"/>
        <family val="2"/>
        <scheme val="minor"/>
      </rPr>
      <t>l</t>
    </r>
    <r>
      <rPr>
        <sz val="11"/>
        <color theme="1"/>
        <rFont val="Calibri"/>
        <family val="2"/>
        <scheme val="minor"/>
      </rPr>
      <t>.</t>
    </r>
    <phoneticPr fontId="23" type="noConversion"/>
  </si>
  <si>
    <r>
      <t xml:space="preserve">Value added coefficient, which refers to value added per unit of total output </t>
    </r>
    <r>
      <rPr>
        <i/>
        <sz val="11"/>
        <color theme="1"/>
        <rFont val="Calibri"/>
        <family val="2"/>
        <scheme val="minor"/>
      </rPr>
      <t xml:space="preserve"> </t>
    </r>
    <r>
      <rPr>
        <i/>
        <sz val="12"/>
        <color theme="1"/>
        <rFont val="Calibri"/>
        <family val="2"/>
        <scheme val="minor"/>
      </rPr>
      <t>ε</t>
    </r>
    <r>
      <rPr>
        <i/>
        <vertAlign val="subscript"/>
        <sz val="11"/>
        <color theme="1"/>
        <rFont val="Calibri"/>
        <family val="2"/>
        <scheme val="minor"/>
      </rPr>
      <t>j</t>
    </r>
    <r>
      <rPr>
        <i/>
        <sz val="11"/>
        <color theme="1"/>
        <rFont val="Calibri"/>
        <family val="2"/>
        <scheme val="minor"/>
      </rPr>
      <t>=V</t>
    </r>
    <r>
      <rPr>
        <i/>
        <vertAlign val="subscript"/>
        <sz val="11"/>
        <color theme="1"/>
        <rFont val="Calibri"/>
        <family val="2"/>
        <scheme val="minor"/>
      </rPr>
      <t>j</t>
    </r>
    <r>
      <rPr>
        <i/>
        <sz val="11"/>
        <color theme="1"/>
        <rFont val="Calibri"/>
        <family val="2"/>
        <scheme val="minor"/>
      </rPr>
      <t>/X</t>
    </r>
    <r>
      <rPr>
        <i/>
        <vertAlign val="subscript"/>
        <sz val="11"/>
        <color theme="1"/>
        <rFont val="Calibri"/>
        <family val="2"/>
        <scheme val="minor"/>
      </rPr>
      <t>j</t>
    </r>
    <r>
      <rPr>
        <sz val="11"/>
        <color theme="1"/>
        <rFont val="Calibri"/>
        <family val="2"/>
        <scheme val="minor"/>
      </rPr>
      <t xml:space="preserve">  . In this model, we asssume that the coefficient is fixed.</t>
    </r>
  </si>
  <si>
    <r>
      <t xml:space="preserve">Final demand matrix. In our model, changes in elecricty costs  </t>
    </r>
    <r>
      <rPr>
        <i/>
        <sz val="11"/>
        <color theme="1"/>
        <rFont val="Calibri"/>
        <family val="2"/>
        <scheme val="minor"/>
      </rPr>
      <t>REC</t>
    </r>
    <r>
      <rPr>
        <i/>
        <vertAlign val="subscript"/>
        <sz val="11"/>
        <color theme="1"/>
        <rFont val="Calibri"/>
        <family val="2"/>
        <scheme val="minor"/>
      </rPr>
      <t>l</t>
    </r>
    <r>
      <rPr>
        <sz val="11"/>
        <color theme="1"/>
        <rFont val="Calibri"/>
        <family val="2"/>
        <scheme val="minor"/>
      </rPr>
      <t xml:space="preserve">  and investments in communication equipment, computers, and other electronic equipment sector</t>
    </r>
    <r>
      <rPr>
        <i/>
        <sz val="11"/>
        <color theme="1"/>
        <rFont val="Calibri"/>
        <family val="2"/>
        <scheme val="minor"/>
      </rPr>
      <t xml:space="preserve"> IV</t>
    </r>
    <r>
      <rPr>
        <i/>
        <vertAlign val="subscript"/>
        <sz val="11"/>
        <color theme="1"/>
        <rFont val="Calibri"/>
        <family val="2"/>
        <scheme val="minor"/>
      </rPr>
      <t>l</t>
    </r>
    <r>
      <rPr>
        <sz val="11"/>
        <color theme="1"/>
        <rFont val="Calibri"/>
        <family val="2"/>
        <scheme val="minor"/>
      </rPr>
      <t xml:space="preserve"> will induce changes in the final demand in region </t>
    </r>
    <r>
      <rPr>
        <i/>
        <sz val="11"/>
        <color theme="1"/>
        <rFont val="Calibri"/>
        <family val="3"/>
        <charset val="134"/>
        <scheme val="minor"/>
      </rPr>
      <t>l</t>
    </r>
    <r>
      <rPr>
        <sz val="11"/>
        <color theme="1"/>
        <rFont val="Calibri"/>
        <family val="2"/>
        <scheme val="minor"/>
      </rPr>
      <t>.</t>
    </r>
  </si>
  <si>
    <t>Jiang, H., Li, B. &amp; Zhang, W. Driving green and low carbon development in data centres. China Environment News 03 (2022).</t>
  </si>
  <si>
    <t>Liu, J., Wang, Q., Song, Z. &amp; Fang, F. Bottlenecks and Countermeasures of High-Penetration Renewable Energy Development in China. Engineering 7, 1611–1622 (2021).</t>
  </si>
  <si>
    <t>Guo, M. &amp; Li, R. The first anniversary of the ‘Eastern Data and Western Computing’ project. 21st Century Business Herald (2023).</t>
  </si>
  <si>
    <t>CEC. China Data Center Industry Analysis and Development Strategy Consulting Report. 36 https://www.car.org.cn/ueditor/php/upload/file/20211124/1637742154496728.pdf (2020).</t>
  </si>
  <si>
    <t>State Grid Corporation of China. China’s energy and power development plan 2030 and outlook 2060. (2021).</t>
  </si>
  <si>
    <t>Zheng, H. et al. Chinese provincial multi-regional input-output database for 2012, 2015, and 2017. Sci. Data 8, 244 (2021).</t>
  </si>
  <si>
    <t>Note: In our analysis, we omit considerations for energy consumption variations associated with selecting different types of hard drives due to the absence of regulations in this initiative mandating the consolidation of identical data storage types on a single hard drive. Moreover, diverse hard drive types demonstrate differing power consumption levels across various operations, with average values exhibiting minimal distinctions.</t>
  </si>
  <si>
    <r>
      <t xml:space="preserve"> CO</t>
    </r>
    <r>
      <rPr>
        <vertAlign val="subscript"/>
        <sz val="11"/>
        <color theme="1"/>
        <rFont val="Calibri"/>
        <family val="2"/>
        <scheme val="minor"/>
      </rPr>
      <t>2</t>
    </r>
    <r>
      <rPr>
        <sz val="11"/>
        <color theme="1"/>
        <rFont val="Calibri"/>
        <family val="2"/>
        <scheme val="minor"/>
      </rPr>
      <t xml:space="preserve"> emission factor of different renewable energy source in China (g/Kwh)</t>
    </r>
  </si>
  <si>
    <r>
      <t xml:space="preserve"> CO</t>
    </r>
    <r>
      <rPr>
        <vertAlign val="subscript"/>
        <sz val="11"/>
        <color theme="1"/>
        <rFont val="Calibri"/>
        <family val="2"/>
        <scheme val="minor"/>
      </rPr>
      <t>2</t>
    </r>
    <r>
      <rPr>
        <sz val="11"/>
        <color theme="1"/>
        <rFont val="Calibri"/>
        <family val="2"/>
        <scheme val="minor"/>
      </rPr>
      <t xml:space="preserve"> emission factor of coal power in China by region (kg/Kwh)</t>
    </r>
  </si>
  <si>
    <r>
      <t xml:space="preserve"> CO</t>
    </r>
    <r>
      <rPr>
        <vertAlign val="subscript"/>
        <sz val="11"/>
        <color theme="1"/>
        <rFont val="Calibri"/>
        <family val="2"/>
        <scheme val="minor"/>
      </rPr>
      <t>2</t>
    </r>
    <r>
      <rPr>
        <sz val="11"/>
        <color theme="1"/>
        <rFont val="Calibri"/>
        <family val="2"/>
        <scheme val="minor"/>
      </rPr>
      <t xml:space="preserve"> emission factor of different power sources in China by region (kg/Kwh)</t>
    </r>
  </si>
  <si>
    <r>
      <t xml:space="preserve"> CO</t>
    </r>
    <r>
      <rPr>
        <vertAlign val="subscript"/>
        <sz val="11"/>
        <color theme="1"/>
        <rFont val="Calibri"/>
        <family val="2"/>
        <scheme val="minor"/>
      </rPr>
      <t>2</t>
    </r>
    <r>
      <rPr>
        <sz val="11"/>
        <color theme="1"/>
        <rFont val="Calibri"/>
        <family val="2"/>
        <scheme val="minor"/>
      </rPr>
      <t xml:space="preserve"> emission factor of power grid  in China by region (kg/Kwh)</t>
    </r>
  </si>
  <si>
    <r>
      <t xml:space="preserve"> CO</t>
    </r>
    <r>
      <rPr>
        <vertAlign val="subscript"/>
        <sz val="11"/>
        <color theme="1"/>
        <rFont val="Calibri"/>
        <family val="2"/>
        <scheme val="minor"/>
      </rPr>
      <t>2</t>
    </r>
    <r>
      <rPr>
        <sz val="11"/>
        <color theme="1"/>
        <rFont val="Calibri"/>
        <family val="2"/>
        <scheme val="minor"/>
      </rPr>
      <t xml:space="preserve"> emissions of data centers in the 8 hubs before and after the implementation of the Eastern Data and Western Computing (BAU and the innitiative)</t>
    </r>
  </si>
  <si>
    <r>
      <t xml:space="preserve"> CO</t>
    </r>
    <r>
      <rPr>
        <vertAlign val="subscript"/>
        <sz val="11"/>
        <color theme="1"/>
        <rFont val="Calibri"/>
        <family val="2"/>
        <scheme val="minor"/>
      </rPr>
      <t>2</t>
    </r>
    <r>
      <rPr>
        <sz val="11"/>
        <color theme="1"/>
        <rFont val="Calibri"/>
        <family val="2"/>
        <scheme val="minor"/>
      </rPr>
      <t xml:space="preserve"> emissions of data centers in the 8 hubs in Scenario 1 (S1)</t>
    </r>
  </si>
  <si>
    <r>
      <t xml:space="preserve"> CO</t>
    </r>
    <r>
      <rPr>
        <vertAlign val="subscript"/>
        <sz val="11"/>
        <color theme="1"/>
        <rFont val="Calibri"/>
        <family val="2"/>
        <scheme val="minor"/>
      </rPr>
      <t>2</t>
    </r>
    <r>
      <rPr>
        <sz val="11"/>
        <color theme="1"/>
        <rFont val="Calibri"/>
        <family val="2"/>
        <scheme val="minor"/>
      </rPr>
      <t xml:space="preserve"> emissions of data centers in the 8 hubs in Scenario 2 (S2)</t>
    </r>
  </si>
  <si>
    <r>
      <t>Table S29. CO</t>
    </r>
    <r>
      <rPr>
        <vertAlign val="subscript"/>
        <sz val="11"/>
        <color theme="1"/>
        <rFont val="Calibri"/>
        <family val="2"/>
        <scheme val="minor"/>
      </rPr>
      <t>2</t>
    </r>
    <r>
      <rPr>
        <sz val="11"/>
        <color theme="1"/>
        <rFont val="Calibri"/>
        <family val="2"/>
        <scheme val="minor"/>
      </rPr>
      <t xml:space="preserve"> emission factor of coal power in China by region (kg/Kwh)</t>
    </r>
  </si>
  <si>
    <r>
      <t>Table S30. CO</t>
    </r>
    <r>
      <rPr>
        <vertAlign val="subscript"/>
        <sz val="11"/>
        <color theme="1"/>
        <rFont val="Calibri"/>
        <family val="2"/>
        <scheme val="minor"/>
      </rPr>
      <t>2</t>
    </r>
    <r>
      <rPr>
        <sz val="11"/>
        <color theme="1"/>
        <rFont val="Calibri"/>
        <family val="2"/>
        <scheme val="minor"/>
      </rPr>
      <t xml:space="preserve"> emission factor of different power sources in China by region (kg/Kwh)</t>
    </r>
  </si>
  <si>
    <r>
      <t>2019 China Regional Grid CO</t>
    </r>
    <r>
      <rPr>
        <i/>
        <vertAlign val="subscript"/>
        <sz val="11"/>
        <color theme="1"/>
        <rFont val="Calibri"/>
        <family val="2"/>
        <scheme val="minor"/>
      </rPr>
      <t>2</t>
    </r>
    <r>
      <rPr>
        <i/>
        <sz val="11"/>
        <color theme="1"/>
        <rFont val="Calibri"/>
        <family val="2"/>
        <scheme val="minor"/>
      </rPr>
      <t xml:space="preserve"> Baseline Emission Factor OM Calculation Instructions. https://www.mee.gov.cn/ywgz/ydqhbh/wsqtkz/202012/W020201229610353816665.pdf</t>
    </r>
  </si>
  <si>
    <r>
      <t>Table S31. CO</t>
    </r>
    <r>
      <rPr>
        <vertAlign val="subscript"/>
        <sz val="11"/>
        <color theme="1"/>
        <rFont val="Calibri"/>
        <family val="2"/>
        <scheme val="minor"/>
      </rPr>
      <t>2</t>
    </r>
    <r>
      <rPr>
        <sz val="11"/>
        <color theme="1"/>
        <rFont val="Calibri"/>
        <family val="2"/>
        <scheme val="minor"/>
      </rPr>
      <t xml:space="preserve"> emission factor of power grid  in China by region (kg/Kwh)</t>
    </r>
  </si>
  <si>
    <r>
      <t>Table S36. CO</t>
    </r>
    <r>
      <rPr>
        <vertAlign val="subscript"/>
        <sz val="11"/>
        <color theme="1"/>
        <rFont val="Calibri"/>
        <family val="2"/>
        <scheme val="minor"/>
      </rPr>
      <t>2</t>
    </r>
    <r>
      <rPr>
        <sz val="11"/>
        <color theme="1"/>
        <rFont val="Calibri"/>
        <family val="2"/>
        <scheme val="minor"/>
      </rPr>
      <t xml:space="preserve"> emissions of data centers in the 8 hubs before and after the implementation of the Eastern Data and Western Computing (BAU and the innitiative)</t>
    </r>
  </si>
  <si>
    <r>
      <t>Table S37. CO</t>
    </r>
    <r>
      <rPr>
        <vertAlign val="subscript"/>
        <sz val="11"/>
        <color theme="1"/>
        <rFont val="Calibri"/>
        <family val="2"/>
        <scheme val="minor"/>
      </rPr>
      <t>2</t>
    </r>
    <r>
      <rPr>
        <sz val="11"/>
        <color theme="1"/>
        <rFont val="Calibri"/>
        <family val="2"/>
        <scheme val="minor"/>
      </rPr>
      <t xml:space="preserve"> emissions of data centers in the 8 hubs in Scenario 1 (S1)</t>
    </r>
  </si>
  <si>
    <r>
      <t>Table S38. CO</t>
    </r>
    <r>
      <rPr>
        <vertAlign val="subscript"/>
        <sz val="11"/>
        <color theme="1"/>
        <rFont val="Calibri"/>
        <family val="2"/>
        <scheme val="minor"/>
      </rPr>
      <t>2</t>
    </r>
    <r>
      <rPr>
        <sz val="11"/>
        <color theme="1"/>
        <rFont val="Calibri"/>
        <family val="2"/>
        <scheme val="minor"/>
      </rPr>
      <t xml:space="preserve"> emissions of data centers in the 8 hubs in Scenario 2 (S2)</t>
    </r>
  </si>
  <si>
    <r>
      <t>CNY/m</t>
    </r>
    <r>
      <rPr>
        <b/>
        <vertAlign val="superscript"/>
        <sz val="11"/>
        <color theme="1"/>
        <rFont val="Calibri"/>
        <family val="2"/>
        <scheme val="minor"/>
      </rPr>
      <t>2</t>
    </r>
  </si>
  <si>
    <r>
      <t>Land area (km</t>
    </r>
    <r>
      <rPr>
        <b/>
        <vertAlign val="superscript"/>
        <sz val="11"/>
        <color theme="1"/>
        <rFont val="Calibri"/>
        <family val="2"/>
        <scheme val="minor"/>
      </rPr>
      <t>2</t>
    </r>
    <r>
      <rPr>
        <b/>
        <sz val="11"/>
        <color theme="1"/>
        <rFont val="Calibri"/>
        <family val="2"/>
        <scheme val="minor"/>
      </rPr>
      <t>)</t>
    </r>
  </si>
  <si>
    <t xml:space="preserve"> Data center power consumption in the 8 hubs after the implementation of the Eastern Data and Western Computing (the initiative)</t>
  </si>
  <si>
    <t>Table S9. Data center power consumption in the 8 hubs after the implementation of the Eastern Data and Western Computing (the initiative)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</si>
</sst>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000%"/>
    <numFmt numFmtId="166" formatCode="0.0%"/>
    <numFmt numFmtId="167" formatCode="0.000"/>
    <numFmt numFmtId="168" formatCode="0.000000%"/>
  </numFmts>
  <fonts count="28">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11"/>
      <name val="Calibri"/>
      <family val="2"/>
      <scheme val="minor"/>
    </font>
    <font>
      <strike/>
      <sz val="11"/>
      <color theme="1"/>
      <name val="Calibri"/>
      <family val="2"/>
      <scheme val="minor"/>
    </font>
    <font>
      <b/>
      <sz val="11"/>
      <color theme="1"/>
      <name val="Calibri"/>
      <family val="2"/>
      <charset val="134"/>
      <scheme val="minor"/>
    </font>
    <font>
      <b/>
      <sz val="11"/>
      <name val="Calibri"/>
      <family val="2"/>
      <charset val="134"/>
      <scheme val="minor"/>
    </font>
    <font>
      <b/>
      <vertAlign val="superscript"/>
      <sz val="11"/>
      <name val="Calibri"/>
      <family val="2"/>
      <scheme val="minor"/>
    </font>
    <font>
      <b/>
      <sz val="11"/>
      <name val="Calibri"/>
      <family val="2"/>
      <scheme val="minor"/>
    </font>
    <font>
      <b/>
      <sz val="8"/>
      <name val="Microsoft YaHei"/>
      <family val="2"/>
    </font>
    <font>
      <b/>
      <sz val="11"/>
      <name val="Microsoft YaHei"/>
      <family val="2"/>
    </font>
    <font>
      <sz val="10"/>
      <name val="Calibri"/>
      <family val="2"/>
      <scheme val="minor"/>
    </font>
    <font>
      <b/>
      <sz val="10"/>
      <name val="Calibri"/>
      <family val="2"/>
      <scheme val="minor"/>
    </font>
    <font>
      <sz val="8"/>
      <name val="Calibri"/>
      <family val="2"/>
      <scheme val="minor"/>
    </font>
    <font>
      <i/>
      <sz val="11"/>
      <color theme="1"/>
      <name val="Calibri"/>
      <family val="2"/>
      <scheme val="minor"/>
    </font>
    <font>
      <i/>
      <sz val="11"/>
      <name val="Calibri"/>
      <family val="2"/>
      <scheme val="minor"/>
    </font>
    <font>
      <i/>
      <sz val="11"/>
      <color theme="1"/>
      <name val="Calibri"/>
      <family val="2"/>
      <charset val="134"/>
      <scheme val="minor"/>
    </font>
    <font>
      <vertAlign val="subscript"/>
      <sz val="11"/>
      <color theme="1"/>
      <name val="Calibri"/>
      <family val="2"/>
      <scheme val="minor"/>
    </font>
    <font>
      <b/>
      <sz val="20"/>
      <color theme="1"/>
      <name val="Calibri"/>
      <family val="2"/>
      <scheme val="minor"/>
    </font>
    <font>
      <b/>
      <vertAlign val="subscript"/>
      <sz val="20"/>
      <color theme="1"/>
      <name val="Calibri"/>
      <family val="2"/>
      <scheme val="minor"/>
    </font>
    <font>
      <b/>
      <i/>
      <sz val="12"/>
      <color theme="1"/>
      <name val="Calibri"/>
      <family val="2"/>
      <scheme val="minor"/>
    </font>
    <font>
      <b/>
      <i/>
      <vertAlign val="subscript"/>
      <sz val="12"/>
      <color theme="1"/>
      <name val="Calibri"/>
      <family val="2"/>
      <scheme val="minor"/>
    </font>
    <font>
      <sz val="9"/>
      <name val="Calibri"/>
      <family val="3"/>
      <charset val="134"/>
      <scheme val="minor"/>
    </font>
    <font>
      <i/>
      <sz val="11"/>
      <color theme="1"/>
      <name val="Calibri"/>
      <family val="3"/>
      <charset val="134"/>
      <scheme val="minor"/>
    </font>
    <font>
      <i/>
      <vertAlign val="subscript"/>
      <sz val="11"/>
      <color theme="1"/>
      <name val="Calibri"/>
      <family val="2"/>
      <scheme val="minor"/>
    </font>
    <font>
      <i/>
      <sz val="12"/>
      <color theme="1"/>
      <name val="Calibri"/>
      <family val="2"/>
      <scheme val="minor"/>
    </font>
    <font>
      <b/>
      <vertAlign val="superscript"/>
      <sz val="11"/>
      <color theme="1"/>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9" fontId="1" fillId="0" borderId="0" applyFont="0" applyFill="0" applyBorder="0" applyAlignment="0" applyProtection="0"/>
    <xf numFmtId="0" fontId="3" fillId="0" borderId="0" applyNumberFormat="0" applyFill="0" applyBorder="0" applyAlignment="0" applyProtection="0"/>
    <xf numFmtId="0" fontId="1" fillId="0" borderId="0">
      <alignment vertical="center"/>
    </xf>
  </cellStyleXfs>
  <cellXfs count="82">
    <xf numFmtId="0" fontId="0" fillId="0" borderId="0" xfId="0"/>
    <xf numFmtId="0" fontId="0" fillId="0" borderId="1" xfId="0" applyBorder="1"/>
    <xf numFmtId="10" fontId="0" fillId="0" borderId="1" xfId="0" applyNumberFormat="1" applyBorder="1"/>
    <xf numFmtId="10" fontId="0" fillId="0" borderId="1" xfId="1" applyNumberFormat="1" applyFont="1" applyBorder="1"/>
    <xf numFmtId="0" fontId="4" fillId="0" borderId="1" xfId="0" applyFont="1" applyBorder="1" applyAlignment="1">
      <alignment horizontal="left" vertical="center"/>
    </xf>
    <xf numFmtId="164" fontId="0" fillId="0" borderId="1" xfId="0" applyNumberFormat="1" applyBorder="1"/>
    <xf numFmtId="164" fontId="0" fillId="0" borderId="1" xfId="0" applyNumberFormat="1" applyBorder="1" applyAlignment="1">
      <alignment horizontal="left" vertical="center"/>
    </xf>
    <xf numFmtId="10" fontId="0" fillId="0" borderId="1" xfId="1" applyNumberFormat="1" applyFont="1" applyBorder="1" applyAlignment="1">
      <alignment horizontal="left" vertical="center"/>
    </xf>
    <xf numFmtId="10" fontId="0" fillId="0" borderId="0" xfId="1" applyNumberFormat="1" applyFont="1"/>
    <xf numFmtId="9" fontId="0" fillId="0" borderId="0" xfId="0" applyNumberFormat="1"/>
    <xf numFmtId="2" fontId="0" fillId="0" borderId="1" xfId="0" applyNumberFormat="1" applyBorder="1"/>
    <xf numFmtId="165" fontId="0" fillId="0" borderId="0" xfId="0" applyNumberFormat="1"/>
    <xf numFmtId="166" fontId="0" fillId="0" borderId="0" xfId="1" applyNumberFormat="1" applyFont="1"/>
    <xf numFmtId="0" fontId="1" fillId="0" borderId="0" xfId="0" applyFont="1" applyAlignment="1">
      <alignment vertical="center"/>
    </xf>
    <xf numFmtId="0" fontId="0" fillId="0" borderId="0" xfId="0" applyAlignment="1">
      <alignment vertical="center"/>
    </xf>
    <xf numFmtId="10" fontId="0" fillId="0" borderId="0" xfId="1" applyNumberFormat="1" applyFont="1" applyAlignment="1"/>
    <xf numFmtId="10" fontId="1" fillId="0" borderId="0" xfId="1" applyNumberFormat="1" applyFont="1" applyAlignment="1">
      <alignment vertical="center"/>
    </xf>
    <xf numFmtId="0" fontId="0" fillId="0" borderId="1" xfId="0" applyBorder="1" applyAlignment="1">
      <alignment horizontal="left" vertical="center"/>
    </xf>
    <xf numFmtId="0" fontId="2" fillId="0" borderId="1" xfId="0" applyFont="1" applyBorder="1"/>
    <xf numFmtId="9" fontId="0" fillId="0" borderId="1" xfId="1" applyFont="1" applyFill="1" applyBorder="1"/>
    <xf numFmtId="0" fontId="5" fillId="0" borderId="1" xfId="0" applyFont="1" applyBorder="1"/>
    <xf numFmtId="0" fontId="2" fillId="0" borderId="1" xfId="0" applyFont="1" applyBorder="1" applyAlignment="1">
      <alignment horizontal="left" vertical="center"/>
    </xf>
    <xf numFmtId="0" fontId="6" fillId="0" borderId="1" xfId="0" applyFont="1" applyBorder="1"/>
    <xf numFmtId="0" fontId="7" fillId="0" borderId="1" xfId="0" applyFont="1" applyBorder="1" applyAlignment="1">
      <alignment horizontal="left" vertical="center"/>
    </xf>
    <xf numFmtId="0" fontId="2" fillId="0" borderId="1" xfId="3" applyFont="1" applyBorder="1">
      <alignment vertical="center"/>
    </xf>
    <xf numFmtId="0" fontId="2" fillId="0" borderId="1" xfId="0" applyFont="1" applyBorder="1" applyAlignment="1">
      <alignment vertical="center"/>
    </xf>
    <xf numFmtId="0" fontId="1" fillId="2" borderId="1" xfId="3" applyFill="1" applyBorder="1">
      <alignment vertical="center"/>
    </xf>
    <xf numFmtId="0" fontId="0" fillId="0" borderId="1" xfId="0" applyBorder="1" applyAlignment="1">
      <alignment vertical="center"/>
    </xf>
    <xf numFmtId="3" fontId="0" fillId="0" borderId="1" xfId="0" applyNumberFormat="1" applyBorder="1" applyAlignment="1">
      <alignment vertical="center"/>
    </xf>
    <xf numFmtId="0" fontId="1" fillId="0" borderId="1" xfId="0" applyFont="1" applyBorder="1" applyAlignment="1">
      <alignment vertical="center"/>
    </xf>
    <xf numFmtId="0" fontId="1" fillId="3" borderId="1" xfId="3" applyFill="1" applyBorder="1">
      <alignment vertical="center"/>
    </xf>
    <xf numFmtId="0" fontId="4" fillId="0" borderId="0" xfId="0" applyFont="1" applyAlignment="1">
      <alignment horizontal="left" vertical="center"/>
    </xf>
    <xf numFmtId="0" fontId="9" fillId="0" borderId="1" xfId="0" applyFont="1" applyBorder="1" applyAlignment="1">
      <alignment horizontal="left" vertical="center"/>
    </xf>
    <xf numFmtId="0" fontId="12" fillId="0" borderId="0" xfId="0" applyFont="1"/>
    <xf numFmtId="0" fontId="12" fillId="0" borderId="0" xfId="0" applyFont="1" applyAlignment="1">
      <alignment vertical="center"/>
    </xf>
    <xf numFmtId="0" fontId="12" fillId="0" borderId="5" xfId="0" applyFont="1" applyBorder="1"/>
    <xf numFmtId="0" fontId="12" fillId="0" borderId="5" xfId="0" applyFont="1" applyBorder="1" applyAlignment="1">
      <alignment vertical="center"/>
    </xf>
    <xf numFmtId="0" fontId="12" fillId="0" borderId="1" xfId="0" applyFont="1" applyBorder="1" applyAlignment="1">
      <alignment horizontal="center" vertical="center" wrapText="1"/>
    </xf>
    <xf numFmtId="2" fontId="0" fillId="0" borderId="0" xfId="0" applyNumberFormat="1"/>
    <xf numFmtId="0" fontId="13" fillId="0" borderId="1" xfId="0" applyFont="1" applyBorder="1" applyAlignment="1">
      <alignment horizontal="center" vertical="center" wrapText="1"/>
    </xf>
    <xf numFmtId="0" fontId="12" fillId="0" borderId="1" xfId="0" applyFont="1" applyBorder="1" applyAlignment="1">
      <alignment horizontal="right" vertical="center" wrapText="1"/>
    </xf>
    <xf numFmtId="0" fontId="12" fillId="0" borderId="1" xfId="0" applyFont="1" applyBorder="1" applyAlignment="1">
      <alignment horizontal="right" vertical="center"/>
    </xf>
    <xf numFmtId="0" fontId="13" fillId="0" borderId="1" xfId="0" applyFont="1" applyBorder="1" applyAlignment="1">
      <alignment horizontal="left" vertical="center" wrapText="1"/>
    </xf>
    <xf numFmtId="0" fontId="12" fillId="0" borderId="1" xfId="0" applyFont="1" applyBorder="1" applyAlignment="1">
      <alignment vertical="center"/>
    </xf>
    <xf numFmtId="2" fontId="0" fillId="0" borderId="1" xfId="0" applyNumberFormat="1" applyBorder="1" applyAlignment="1">
      <alignment horizontal="left"/>
    </xf>
    <xf numFmtId="2" fontId="12" fillId="0" borderId="1" xfId="0" applyNumberFormat="1" applyFont="1" applyBorder="1" applyAlignment="1">
      <alignment horizontal="left" vertical="center" wrapText="1"/>
    </xf>
    <xf numFmtId="2" fontId="4" fillId="0" borderId="1" xfId="0" applyNumberFormat="1" applyFont="1" applyBorder="1" applyAlignment="1">
      <alignment horizontal="left" vertical="center"/>
    </xf>
    <xf numFmtId="166" fontId="0" fillId="0" borderId="1" xfId="1" applyNumberFormat="1" applyFont="1" applyBorder="1"/>
    <xf numFmtId="0" fontId="3" fillId="0" borderId="0" xfId="2" applyFill="1" applyBorder="1"/>
    <xf numFmtId="0" fontId="2" fillId="0" borderId="1" xfId="0" applyFont="1" applyBorder="1" applyAlignment="1">
      <alignment horizontal="left"/>
    </xf>
    <xf numFmtId="0" fontId="2" fillId="0" borderId="11" xfId="0" applyFont="1" applyBorder="1"/>
    <xf numFmtId="0" fontId="0" fillId="0" borderId="8" xfId="0" applyBorder="1"/>
    <xf numFmtId="0" fontId="2" fillId="0" borderId="16" xfId="0" applyFont="1" applyBorder="1"/>
    <xf numFmtId="0" fontId="0" fillId="0" borderId="3" xfId="0" applyBorder="1"/>
    <xf numFmtId="0" fontId="0" fillId="0" borderId="6" xfId="0" applyBorder="1"/>
    <xf numFmtId="0" fontId="0" fillId="0" borderId="17" xfId="0" applyBorder="1"/>
    <xf numFmtId="0" fontId="0" fillId="0" borderId="18" xfId="0" applyBorder="1"/>
    <xf numFmtId="0" fontId="0" fillId="0" borderId="19" xfId="0" applyBorder="1"/>
    <xf numFmtId="0" fontId="0" fillId="0" borderId="21" xfId="0" applyBorder="1"/>
    <xf numFmtId="0" fontId="0" fillId="0" borderId="20" xfId="0" applyBorder="1"/>
    <xf numFmtId="167" fontId="15" fillId="0" borderId="2" xfId="3" applyNumberFormat="1" applyFont="1" applyBorder="1" applyAlignment="1">
      <alignment horizontal="left" vertical="center"/>
    </xf>
    <xf numFmtId="10" fontId="0" fillId="0" borderId="0" xfId="0" applyNumberFormat="1"/>
    <xf numFmtId="168" fontId="0" fillId="0" borderId="0" xfId="0" applyNumberFormat="1"/>
    <xf numFmtId="0" fontId="15" fillId="0" borderId="2" xfId="0" applyFont="1" applyBorder="1" applyAlignment="1">
      <alignment horizontal="left" vertical="center"/>
    </xf>
    <xf numFmtId="0" fontId="15" fillId="0" borderId="0" xfId="0" applyFont="1"/>
    <xf numFmtId="0" fontId="16" fillId="0" borderId="2" xfId="0" applyFont="1" applyBorder="1" applyAlignment="1">
      <alignment horizontal="left" vertical="center"/>
    </xf>
    <xf numFmtId="0" fontId="17" fillId="0" borderId="0" xfId="0" applyFont="1"/>
    <xf numFmtId="0" fontId="19" fillId="0" borderId="0" xfId="0" applyFont="1" applyAlignment="1">
      <alignment vertical="center"/>
    </xf>
    <xf numFmtId="0" fontId="21" fillId="0" borderId="0" xfId="0" applyFont="1"/>
    <xf numFmtId="0" fontId="0" fillId="0" borderId="0" xfId="0"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15" xfId="0"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0" fillId="0" borderId="14" xfId="0" applyBorder="1" applyAlignment="1">
      <alignment horizontal="left" vertical="center"/>
    </xf>
    <xf numFmtId="0" fontId="6" fillId="0" borderId="3" xfId="0" applyFont="1" applyBorder="1" applyAlignment="1">
      <alignment horizontal="left" vertical="center"/>
    </xf>
    <xf numFmtId="0" fontId="6" fillId="0" borderId="6" xfId="0" applyFont="1" applyBorder="1" applyAlignment="1">
      <alignment horizontal="left" vertical="center"/>
    </xf>
    <xf numFmtId="0" fontId="6" fillId="0" borderId="4" xfId="0" applyFont="1" applyBorder="1" applyAlignment="1">
      <alignment horizontal="left" vertical="center"/>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0" fillId="0" borderId="0" xfId="0" applyAlignment="1">
      <alignment horizontal="left" vertical="center" wrapText="1"/>
    </xf>
  </cellXfs>
  <cellStyles count="4">
    <cellStyle name="百分比" xfId="1" builtinId="5"/>
    <cellStyle name="常规" xfId="0" builtinId="0"/>
    <cellStyle name="常规 2" xfId="3" xr:uid="{00000000-0005-0000-0000-000003000000}"/>
    <cellStyle name="超链接" xfId="2" builtinId="8"/>
  </cellStyles>
  <dxfs count="0"/>
  <tableStyles count="0" defaultTableStyle="TableStyleMedium2" defaultPivotStyle="PivotStyleMedium9"/>
  <colors>
    <mruColors>
      <color rgb="FFCC99FF"/>
      <color rgb="FFFFCCCC"/>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25003</xdr:colOff>
      <xdr:row>37</xdr:row>
      <xdr:rowOff>42645</xdr:rowOff>
    </xdr:from>
    <xdr:ext cx="1147762" cy="398186"/>
    <mc:AlternateContent xmlns:mc="http://schemas.openxmlformats.org/markup-compatibility/2006" xmlns:a14="http://schemas.microsoft.com/office/drawing/2010/main">
      <mc:Choice Requires="a14">
        <xdr:sp macro="" textlink="">
          <xdr:nvSpPr>
            <xdr:cNvPr id="17" name="TextBox 16">
              <a:extLst>
                <a:ext uri="{FF2B5EF4-FFF2-40B4-BE49-F238E27FC236}">
                  <a16:creationId xmlns:a16="http://schemas.microsoft.com/office/drawing/2014/main" id="{00000000-0008-0000-0400-000011000000}"/>
                </a:ext>
              </a:extLst>
            </xdr:cNvPr>
            <xdr:cNvSpPr txBox="1"/>
          </xdr:nvSpPr>
          <xdr:spPr>
            <a:xfrm>
              <a:off x="1005381" y="576974"/>
              <a:ext cx="1147762" cy="3981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p>
                      <m:sSupPr>
                        <m:ctrlPr>
                          <a:rPr lang="en-US" sz="1400" i="1">
                            <a:solidFill>
                              <a:schemeClr val="tx1"/>
                            </a:solidFill>
                            <a:effectLst/>
                            <a:latin typeface="Cambria Math" panose="02040503050406030204" pitchFamily="18" charset="0"/>
                            <a:ea typeface="+mn-ea"/>
                            <a:cs typeface="+mn-cs"/>
                          </a:rPr>
                        </m:ctrlPr>
                      </m:sSupPr>
                      <m:e>
                        <m:r>
                          <a:rPr lang="en-GB" sz="1400" i="1">
                            <a:solidFill>
                              <a:schemeClr val="tx1"/>
                            </a:solidFill>
                            <a:effectLst/>
                            <a:latin typeface="Cambria Math" panose="02040503050406030204" pitchFamily="18" charset="0"/>
                            <a:ea typeface="+mn-ea"/>
                            <a:cs typeface="+mn-cs"/>
                          </a:rPr>
                          <m:t>𝑃𝑂</m:t>
                        </m:r>
                      </m:e>
                      <m:sup>
                        <m:r>
                          <a:rPr lang="en-GB" sz="1400" i="1">
                            <a:solidFill>
                              <a:schemeClr val="tx1"/>
                            </a:solidFill>
                            <a:effectLst/>
                            <a:latin typeface="Cambria Math" panose="02040503050406030204" pitchFamily="18" charset="0"/>
                            <a:ea typeface="+mn-ea"/>
                            <a:cs typeface="+mn-cs"/>
                          </a:rPr>
                          <m:t>𝑖</m:t>
                        </m:r>
                      </m:sup>
                    </m:sSup>
                    <m:r>
                      <a:rPr lang="en-GB" sz="1400" i="1">
                        <a:solidFill>
                          <a:schemeClr val="tx1"/>
                        </a:solidFill>
                        <a:effectLst/>
                        <a:latin typeface="Cambria Math" panose="02040503050406030204" pitchFamily="18" charset="0"/>
                        <a:ea typeface="+mn-ea"/>
                        <a:cs typeface="+mn-cs"/>
                      </a:rPr>
                      <m:t>=</m:t>
                    </m:r>
                    <m:nary>
                      <m:naryPr>
                        <m:chr m:val="∑"/>
                        <m:limLoc m:val="subSup"/>
                        <m:supHide m:val="on"/>
                        <m:ctrlPr>
                          <a:rPr lang="en-US" sz="1400" i="1">
                            <a:solidFill>
                              <a:schemeClr val="tx1"/>
                            </a:solidFill>
                            <a:effectLst/>
                            <a:latin typeface="Cambria Math" panose="02040503050406030204" pitchFamily="18" charset="0"/>
                            <a:ea typeface="+mn-ea"/>
                            <a:cs typeface="+mn-cs"/>
                          </a:rPr>
                        </m:ctrlPr>
                      </m:naryPr>
                      <m:sub>
                        <m:r>
                          <a:rPr lang="en-GB" sz="1400" i="1">
                            <a:solidFill>
                              <a:schemeClr val="tx1"/>
                            </a:solidFill>
                            <a:effectLst/>
                            <a:latin typeface="Cambria Math" panose="02040503050406030204" pitchFamily="18" charset="0"/>
                            <a:ea typeface="+mn-ea"/>
                            <a:cs typeface="+mn-cs"/>
                          </a:rPr>
                          <m:t>𝑙</m:t>
                        </m:r>
                      </m:sub>
                      <m:sup/>
                      <m:e>
                        <m:sSubSup>
                          <m:sSubSupPr>
                            <m:ctrlPr>
                              <a:rPr lang="en-US" sz="1400" i="1">
                                <a:solidFill>
                                  <a:schemeClr val="tx1"/>
                                </a:solidFill>
                                <a:effectLst/>
                                <a:latin typeface="Cambria Math" panose="02040503050406030204" pitchFamily="18" charset="0"/>
                                <a:ea typeface="+mn-ea"/>
                                <a:cs typeface="+mn-cs"/>
                              </a:rPr>
                            </m:ctrlPr>
                          </m:sSubSupPr>
                          <m:e>
                            <m:r>
                              <a:rPr lang="en-GB" sz="1400" i="1">
                                <a:solidFill>
                                  <a:schemeClr val="tx1"/>
                                </a:solidFill>
                                <a:effectLst/>
                                <a:latin typeface="Cambria Math" panose="02040503050406030204" pitchFamily="18" charset="0"/>
                                <a:ea typeface="+mn-ea"/>
                                <a:cs typeface="+mn-cs"/>
                              </a:rPr>
                              <m:t>𝑃𝑂</m:t>
                            </m:r>
                          </m:e>
                          <m:sub>
                            <m:r>
                              <a:rPr lang="en-GB" sz="1400" i="1">
                                <a:solidFill>
                                  <a:schemeClr val="tx1"/>
                                </a:solidFill>
                                <a:effectLst/>
                                <a:latin typeface="Cambria Math" panose="02040503050406030204" pitchFamily="18" charset="0"/>
                                <a:ea typeface="+mn-ea"/>
                                <a:cs typeface="+mn-cs"/>
                              </a:rPr>
                              <m:t>𝑙</m:t>
                            </m:r>
                          </m:sub>
                          <m:sup>
                            <m:r>
                              <a:rPr lang="en-GB" sz="1400" i="1">
                                <a:solidFill>
                                  <a:schemeClr val="tx1"/>
                                </a:solidFill>
                                <a:effectLst/>
                                <a:latin typeface="Cambria Math" panose="02040503050406030204" pitchFamily="18" charset="0"/>
                                <a:ea typeface="+mn-ea"/>
                                <a:cs typeface="+mn-cs"/>
                              </a:rPr>
                              <m:t>𝑖</m:t>
                            </m:r>
                          </m:sup>
                        </m:sSubSup>
                      </m:e>
                    </m:nary>
                  </m:oMath>
                </m:oMathPara>
              </a14:m>
              <a:endParaRPr lang="en-US" sz="1400">
                <a:solidFill>
                  <a:schemeClr val="tx1"/>
                </a:solidFill>
                <a:effectLst/>
                <a:latin typeface="+mn-lt"/>
                <a:ea typeface="+mn-ea"/>
                <a:cs typeface="+mn-cs"/>
              </a:endParaRPr>
            </a:p>
          </xdr:txBody>
        </xdr:sp>
      </mc:Choice>
      <mc:Fallback xmlns="">
        <xdr:sp macro="" textlink="">
          <xdr:nvSpPr>
            <xdr:cNvPr id="17" name="TextBox 16">
              <a:extLst>
                <a:ext uri="{FF2B5EF4-FFF2-40B4-BE49-F238E27FC236}">
                  <a16:creationId xmlns:a16="http://schemas.microsoft.com/office/drawing/2014/main" id="{00000000-0008-0000-0400-000011000000}"/>
                </a:ext>
              </a:extLst>
            </xdr:cNvPr>
            <xdr:cNvSpPr txBox="1"/>
          </xdr:nvSpPr>
          <xdr:spPr>
            <a:xfrm>
              <a:off x="1005381" y="576974"/>
              <a:ext cx="1147762" cy="3981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400" i="0">
                  <a:solidFill>
                    <a:schemeClr val="tx1"/>
                  </a:solidFill>
                  <a:effectLst/>
                  <a:latin typeface="Cambria Math" panose="02040503050406030204" pitchFamily="18" charset="0"/>
                  <a:ea typeface="+mn-ea"/>
                  <a:cs typeface="+mn-cs"/>
                </a:rPr>
                <a:t>〖</a:t>
              </a:r>
              <a:r>
                <a:rPr lang="en-GB" sz="1400" i="0">
                  <a:solidFill>
                    <a:schemeClr val="tx1"/>
                  </a:solidFill>
                  <a:effectLst/>
                  <a:latin typeface="Cambria Math" panose="02040503050406030204" pitchFamily="18" charset="0"/>
                  <a:ea typeface="+mn-ea"/>
                  <a:cs typeface="+mn-cs"/>
                </a:rPr>
                <a:t>𝑃𝑂</a:t>
              </a:r>
              <a:r>
                <a:rPr lang="en-US" sz="1400" i="0">
                  <a:solidFill>
                    <a:schemeClr val="tx1"/>
                  </a:solidFill>
                  <a:effectLst/>
                  <a:latin typeface="Cambria Math" panose="02040503050406030204" pitchFamily="18" charset="0"/>
                  <a:ea typeface="+mn-ea"/>
                  <a:cs typeface="+mn-cs"/>
                </a:rPr>
                <a:t>〗^</a:t>
              </a:r>
              <a:r>
                <a:rPr lang="en-GB" sz="1400" i="0">
                  <a:solidFill>
                    <a:schemeClr val="tx1"/>
                  </a:solidFill>
                  <a:effectLst/>
                  <a:latin typeface="Cambria Math" panose="02040503050406030204" pitchFamily="18" charset="0"/>
                  <a:ea typeface="+mn-ea"/>
                  <a:cs typeface="+mn-cs"/>
                </a:rPr>
                <a:t>𝑖=</a:t>
              </a:r>
              <a:r>
                <a:rPr lang="en-US" sz="1400" i="0">
                  <a:solidFill>
                    <a:schemeClr val="tx1"/>
                  </a:solidFill>
                  <a:effectLst/>
                  <a:latin typeface="Cambria Math" panose="02040503050406030204" pitchFamily="18" charset="0"/>
                  <a:ea typeface="+mn-ea"/>
                  <a:cs typeface="+mn-cs"/>
                </a:rPr>
                <a:t>∑2</a:t>
              </a:r>
              <a:r>
                <a:rPr lang="en-GB" sz="1400" i="0">
                  <a:solidFill>
                    <a:schemeClr val="tx1"/>
                  </a:solidFill>
                  <a:effectLst/>
                  <a:latin typeface="Cambria Math" panose="02040503050406030204" pitchFamily="18" charset="0"/>
                  <a:ea typeface="+mn-ea"/>
                  <a:cs typeface="+mn-cs"/>
                </a:rPr>
                <a:t>_𝑙▒</a:t>
              </a:r>
              <a:r>
                <a:rPr lang="en-US" sz="1400" i="0">
                  <a:solidFill>
                    <a:schemeClr val="tx1"/>
                  </a:solidFill>
                  <a:effectLst/>
                  <a:latin typeface="Cambria Math" panose="02040503050406030204" pitchFamily="18" charset="0"/>
                  <a:ea typeface="+mn-ea"/>
                  <a:cs typeface="+mn-cs"/>
                </a:rPr>
                <a:t>〖</a:t>
              </a:r>
              <a:r>
                <a:rPr lang="en-GB" sz="1400" i="0">
                  <a:solidFill>
                    <a:schemeClr val="tx1"/>
                  </a:solidFill>
                  <a:effectLst/>
                  <a:latin typeface="Cambria Math" panose="02040503050406030204" pitchFamily="18" charset="0"/>
                  <a:ea typeface="+mn-ea"/>
                  <a:cs typeface="+mn-cs"/>
                </a:rPr>
                <a:t>𝑃𝑂</a:t>
              </a:r>
              <a:r>
                <a:rPr lang="en-US" sz="1400" i="0">
                  <a:solidFill>
                    <a:schemeClr val="tx1"/>
                  </a:solidFill>
                  <a:effectLst/>
                  <a:latin typeface="Cambria Math" panose="02040503050406030204" pitchFamily="18" charset="0"/>
                  <a:ea typeface="+mn-ea"/>
                  <a:cs typeface="+mn-cs"/>
                </a:rPr>
                <a:t>〗_</a:t>
              </a:r>
              <a:r>
                <a:rPr lang="en-GB" sz="1400" i="0">
                  <a:solidFill>
                    <a:schemeClr val="tx1"/>
                  </a:solidFill>
                  <a:effectLst/>
                  <a:latin typeface="Cambria Math" panose="02040503050406030204" pitchFamily="18" charset="0"/>
                  <a:ea typeface="+mn-ea"/>
                  <a:cs typeface="+mn-cs"/>
                </a:rPr>
                <a:t>𝑙^𝑖 </a:t>
              </a:r>
              <a:endParaRPr lang="en-US" sz="1400">
                <a:solidFill>
                  <a:schemeClr val="tx1"/>
                </a:solidFill>
                <a:effectLst/>
                <a:latin typeface="+mn-lt"/>
                <a:ea typeface="+mn-ea"/>
                <a:cs typeface="+mn-cs"/>
              </a:endParaRPr>
            </a:p>
          </xdr:txBody>
        </xdr:sp>
      </mc:Fallback>
    </mc:AlternateContent>
    <xdr:clientData/>
  </xdr:oneCellAnchor>
  <xdr:oneCellAnchor>
    <xdr:from>
      <xdr:col>1</xdr:col>
      <xdr:colOff>46434</xdr:colOff>
      <xdr:row>45</xdr:row>
      <xdr:rowOff>67272</xdr:rowOff>
    </xdr:from>
    <xdr:ext cx="1370409" cy="242182"/>
    <mc:AlternateContent xmlns:mc="http://schemas.openxmlformats.org/markup-compatibility/2006" xmlns:a14="http://schemas.microsoft.com/office/drawing/2010/main">
      <mc:Choice Requires="a14">
        <xdr:sp macro="" textlink="">
          <xdr:nvSpPr>
            <xdr:cNvPr id="18" name="TextBox 17">
              <a:extLst>
                <a:ext uri="{FF2B5EF4-FFF2-40B4-BE49-F238E27FC236}">
                  <a16:creationId xmlns:a16="http://schemas.microsoft.com/office/drawing/2014/main" id="{00000000-0008-0000-0400-000012000000}"/>
                </a:ext>
              </a:extLst>
            </xdr:cNvPr>
            <xdr:cNvSpPr txBox="1"/>
          </xdr:nvSpPr>
          <xdr:spPr>
            <a:xfrm>
              <a:off x="1028700" y="2025850"/>
              <a:ext cx="1370409" cy="2421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Sup>
                      <m:sSubSupPr>
                        <m:ctrlPr>
                          <a:rPr lang="en-US" sz="1400" i="1">
                            <a:solidFill>
                              <a:schemeClr val="tx1"/>
                            </a:solidFill>
                            <a:effectLst/>
                            <a:latin typeface="Cambria Math" panose="02040503050406030204" pitchFamily="18" charset="0"/>
                            <a:ea typeface="+mn-ea"/>
                            <a:cs typeface="+mn-cs"/>
                          </a:rPr>
                        </m:ctrlPr>
                      </m:sSubSupPr>
                      <m:e>
                        <m:r>
                          <a:rPr lang="en-GB" sz="1400" i="1">
                            <a:solidFill>
                              <a:schemeClr val="tx1"/>
                            </a:solidFill>
                            <a:effectLst/>
                            <a:latin typeface="Cambria Math" panose="02040503050406030204" pitchFamily="18" charset="0"/>
                            <a:ea typeface="+mn-ea"/>
                            <a:cs typeface="+mn-cs"/>
                          </a:rPr>
                          <m:t>𝑃𝑂</m:t>
                        </m:r>
                      </m:e>
                      <m:sub>
                        <m:r>
                          <a:rPr lang="en-GB" sz="1400" i="1">
                            <a:solidFill>
                              <a:schemeClr val="tx1"/>
                            </a:solidFill>
                            <a:effectLst/>
                            <a:latin typeface="Cambria Math" panose="02040503050406030204" pitchFamily="18" charset="0"/>
                            <a:ea typeface="+mn-ea"/>
                            <a:cs typeface="+mn-cs"/>
                          </a:rPr>
                          <m:t>𝑙</m:t>
                        </m:r>
                      </m:sub>
                      <m:sup>
                        <m:r>
                          <a:rPr lang="en-GB" sz="1400" i="1">
                            <a:solidFill>
                              <a:schemeClr val="tx1"/>
                            </a:solidFill>
                            <a:effectLst/>
                            <a:latin typeface="Cambria Math" panose="02040503050406030204" pitchFamily="18" charset="0"/>
                            <a:ea typeface="+mn-ea"/>
                            <a:cs typeface="+mn-cs"/>
                          </a:rPr>
                          <m:t>𝑖</m:t>
                        </m:r>
                      </m:sup>
                    </m:sSubSup>
                    <m:r>
                      <a:rPr lang="en-GB" sz="1400" i="1">
                        <a:solidFill>
                          <a:schemeClr val="tx1"/>
                        </a:solidFill>
                        <a:effectLst/>
                        <a:latin typeface="Cambria Math" panose="02040503050406030204" pitchFamily="18" charset="0"/>
                        <a:ea typeface="+mn-ea"/>
                        <a:cs typeface="+mn-cs"/>
                      </a:rPr>
                      <m:t>=</m:t>
                    </m:r>
                    <m:sSub>
                      <m:sSubPr>
                        <m:ctrlPr>
                          <a:rPr lang="en-US" sz="1400" i="1">
                            <a:solidFill>
                              <a:schemeClr val="tx1"/>
                            </a:solidFill>
                            <a:effectLst/>
                            <a:latin typeface="Cambria Math" panose="02040503050406030204" pitchFamily="18" charset="0"/>
                            <a:ea typeface="+mn-ea"/>
                            <a:cs typeface="+mn-cs"/>
                          </a:rPr>
                        </m:ctrlPr>
                      </m:sSubPr>
                      <m:e>
                        <m:r>
                          <a:rPr lang="en-GB" sz="1400" i="1">
                            <a:solidFill>
                              <a:schemeClr val="tx1"/>
                            </a:solidFill>
                            <a:effectLst/>
                            <a:latin typeface="Cambria Math" panose="02040503050406030204" pitchFamily="18" charset="0"/>
                            <a:ea typeface="+mn-ea"/>
                            <a:cs typeface="+mn-cs"/>
                          </a:rPr>
                          <m:t>𝐸𝑇</m:t>
                        </m:r>
                        <m:r>
                          <a:rPr lang="en-US" sz="1400" b="0" i="1">
                            <a:solidFill>
                              <a:schemeClr val="tx1"/>
                            </a:solidFill>
                            <a:effectLst/>
                            <a:latin typeface="Cambria Math" panose="02040503050406030204" pitchFamily="18" charset="0"/>
                            <a:ea typeface="+mn-ea"/>
                            <a:cs typeface="+mn-cs"/>
                          </a:rPr>
                          <m:t>𝐼</m:t>
                        </m:r>
                      </m:e>
                      <m:sub>
                        <m:r>
                          <a:rPr lang="en-GB" sz="1400" i="1">
                            <a:solidFill>
                              <a:schemeClr val="tx1"/>
                            </a:solidFill>
                            <a:effectLst/>
                            <a:latin typeface="Cambria Math" panose="02040503050406030204" pitchFamily="18" charset="0"/>
                            <a:ea typeface="+mn-ea"/>
                            <a:cs typeface="+mn-cs"/>
                          </a:rPr>
                          <m:t>𝑙</m:t>
                        </m:r>
                      </m:sub>
                    </m:sSub>
                    <m:r>
                      <a:rPr lang="en-GB" sz="1400" i="1">
                        <a:solidFill>
                          <a:schemeClr val="tx1"/>
                        </a:solidFill>
                        <a:effectLst/>
                        <a:latin typeface="Cambria Math" panose="02040503050406030204" pitchFamily="18" charset="0"/>
                        <a:ea typeface="+mn-ea"/>
                        <a:cs typeface="+mn-cs"/>
                      </a:rPr>
                      <m:t>×</m:t>
                    </m:r>
                    <m:sSubSup>
                      <m:sSubSupPr>
                        <m:ctrlPr>
                          <a:rPr lang="en-US" sz="1400" i="1">
                            <a:solidFill>
                              <a:schemeClr val="tx1"/>
                            </a:solidFill>
                            <a:effectLst/>
                            <a:latin typeface="Cambria Math" panose="02040503050406030204" pitchFamily="18" charset="0"/>
                            <a:ea typeface="+mn-ea"/>
                            <a:cs typeface="+mn-cs"/>
                          </a:rPr>
                        </m:ctrlPr>
                      </m:sSubSupPr>
                      <m:e>
                        <m:r>
                          <a:rPr lang="en-GB" sz="1400" i="1">
                            <a:solidFill>
                              <a:schemeClr val="tx1"/>
                            </a:solidFill>
                            <a:effectLst/>
                            <a:latin typeface="Cambria Math" panose="02040503050406030204" pitchFamily="18" charset="0"/>
                            <a:ea typeface="+mn-ea"/>
                            <a:cs typeface="+mn-cs"/>
                          </a:rPr>
                          <m:t>𝐸𝐶</m:t>
                        </m:r>
                      </m:e>
                      <m:sub>
                        <m:r>
                          <a:rPr lang="en-GB" sz="1400" i="1">
                            <a:solidFill>
                              <a:schemeClr val="tx1"/>
                            </a:solidFill>
                            <a:effectLst/>
                            <a:latin typeface="Cambria Math" panose="02040503050406030204" pitchFamily="18" charset="0"/>
                            <a:ea typeface="+mn-ea"/>
                            <a:cs typeface="+mn-cs"/>
                          </a:rPr>
                          <m:t>𝑙</m:t>
                        </m:r>
                      </m:sub>
                      <m:sup>
                        <m:r>
                          <a:rPr lang="en-GB" sz="1400" i="1">
                            <a:solidFill>
                              <a:schemeClr val="tx1"/>
                            </a:solidFill>
                            <a:effectLst/>
                            <a:latin typeface="Cambria Math" panose="02040503050406030204" pitchFamily="18" charset="0"/>
                            <a:ea typeface="+mn-ea"/>
                            <a:cs typeface="+mn-cs"/>
                          </a:rPr>
                          <m:t>𝑖</m:t>
                        </m:r>
                      </m:sup>
                    </m:sSubSup>
                  </m:oMath>
                </m:oMathPara>
              </a14:m>
              <a:endParaRPr lang="en-US" sz="1400">
                <a:solidFill>
                  <a:schemeClr val="tx1"/>
                </a:solidFill>
                <a:effectLst/>
                <a:latin typeface="+mn-lt"/>
                <a:ea typeface="+mn-ea"/>
                <a:cs typeface="+mn-cs"/>
              </a:endParaRPr>
            </a:p>
          </xdr:txBody>
        </xdr:sp>
      </mc:Choice>
      <mc:Fallback xmlns="">
        <xdr:sp macro="" textlink="">
          <xdr:nvSpPr>
            <xdr:cNvPr id="18" name="TextBox 17">
              <a:extLst>
                <a:ext uri="{FF2B5EF4-FFF2-40B4-BE49-F238E27FC236}">
                  <a16:creationId xmlns:a16="http://schemas.microsoft.com/office/drawing/2014/main" id="{00000000-0008-0000-0400-000012000000}"/>
                </a:ext>
              </a:extLst>
            </xdr:cNvPr>
            <xdr:cNvSpPr txBox="1"/>
          </xdr:nvSpPr>
          <xdr:spPr>
            <a:xfrm>
              <a:off x="1028700" y="2025850"/>
              <a:ext cx="1370409" cy="2421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400" i="0">
                  <a:solidFill>
                    <a:schemeClr val="tx1"/>
                  </a:solidFill>
                  <a:effectLst/>
                  <a:latin typeface="Cambria Math" panose="02040503050406030204" pitchFamily="18" charset="0"/>
                  <a:ea typeface="+mn-ea"/>
                  <a:cs typeface="+mn-cs"/>
                </a:rPr>
                <a:t>〖</a:t>
              </a:r>
              <a:r>
                <a:rPr lang="en-GB" sz="1400" i="0">
                  <a:solidFill>
                    <a:schemeClr val="tx1"/>
                  </a:solidFill>
                  <a:effectLst/>
                  <a:latin typeface="Cambria Math" panose="02040503050406030204" pitchFamily="18" charset="0"/>
                  <a:ea typeface="+mn-ea"/>
                  <a:cs typeface="+mn-cs"/>
                </a:rPr>
                <a:t>𝑃𝑂</a:t>
              </a:r>
              <a:r>
                <a:rPr lang="en-US" sz="1400" i="0">
                  <a:solidFill>
                    <a:schemeClr val="tx1"/>
                  </a:solidFill>
                  <a:effectLst/>
                  <a:latin typeface="Cambria Math" panose="02040503050406030204" pitchFamily="18" charset="0"/>
                  <a:ea typeface="+mn-ea"/>
                  <a:cs typeface="+mn-cs"/>
                </a:rPr>
                <a:t>〗_</a:t>
              </a:r>
              <a:r>
                <a:rPr lang="en-GB" sz="1400" i="0">
                  <a:solidFill>
                    <a:schemeClr val="tx1"/>
                  </a:solidFill>
                  <a:effectLst/>
                  <a:latin typeface="Cambria Math" panose="02040503050406030204" pitchFamily="18" charset="0"/>
                  <a:ea typeface="+mn-ea"/>
                  <a:cs typeface="+mn-cs"/>
                </a:rPr>
                <a:t>𝑙^𝑖=</a:t>
              </a:r>
              <a:r>
                <a:rPr lang="en-US" sz="1400" i="0">
                  <a:solidFill>
                    <a:schemeClr val="tx1"/>
                  </a:solidFill>
                  <a:effectLst/>
                  <a:latin typeface="Cambria Math" panose="02040503050406030204" pitchFamily="18" charset="0"/>
                  <a:ea typeface="+mn-ea"/>
                  <a:cs typeface="+mn-cs"/>
                </a:rPr>
                <a:t>〖</a:t>
              </a:r>
              <a:r>
                <a:rPr lang="en-GB" sz="1400" i="0">
                  <a:solidFill>
                    <a:schemeClr val="tx1"/>
                  </a:solidFill>
                  <a:effectLst/>
                  <a:latin typeface="Cambria Math" panose="02040503050406030204" pitchFamily="18" charset="0"/>
                  <a:ea typeface="+mn-ea"/>
                  <a:cs typeface="+mn-cs"/>
                </a:rPr>
                <a:t>𝐸𝑇</a:t>
              </a:r>
              <a:r>
                <a:rPr lang="en-US" sz="1400" b="0" i="0">
                  <a:solidFill>
                    <a:schemeClr val="tx1"/>
                  </a:solidFill>
                  <a:effectLst/>
                  <a:latin typeface="Cambria Math" panose="02040503050406030204" pitchFamily="18" charset="0"/>
                  <a:ea typeface="+mn-ea"/>
                  <a:cs typeface="+mn-cs"/>
                </a:rPr>
                <a:t>𝐼〗_</a:t>
              </a:r>
              <a:r>
                <a:rPr lang="en-GB" sz="1400" i="0">
                  <a:solidFill>
                    <a:schemeClr val="tx1"/>
                  </a:solidFill>
                  <a:effectLst/>
                  <a:latin typeface="Cambria Math" panose="02040503050406030204" pitchFamily="18" charset="0"/>
                  <a:ea typeface="+mn-ea"/>
                  <a:cs typeface="+mn-cs"/>
                </a:rPr>
                <a:t>𝑙×</a:t>
              </a:r>
              <a:r>
                <a:rPr lang="en-US" sz="1400" i="0">
                  <a:solidFill>
                    <a:schemeClr val="tx1"/>
                  </a:solidFill>
                  <a:effectLst/>
                  <a:latin typeface="Cambria Math" panose="02040503050406030204" pitchFamily="18" charset="0"/>
                  <a:ea typeface="+mn-ea"/>
                  <a:cs typeface="+mn-cs"/>
                </a:rPr>
                <a:t>〖</a:t>
              </a:r>
              <a:r>
                <a:rPr lang="en-GB" sz="1400" i="0">
                  <a:solidFill>
                    <a:schemeClr val="tx1"/>
                  </a:solidFill>
                  <a:effectLst/>
                  <a:latin typeface="Cambria Math" panose="02040503050406030204" pitchFamily="18" charset="0"/>
                  <a:ea typeface="+mn-ea"/>
                  <a:cs typeface="+mn-cs"/>
                </a:rPr>
                <a:t>𝐸𝐶</a:t>
              </a:r>
              <a:r>
                <a:rPr lang="en-US" sz="1400" i="0">
                  <a:solidFill>
                    <a:schemeClr val="tx1"/>
                  </a:solidFill>
                  <a:effectLst/>
                  <a:latin typeface="Cambria Math" panose="02040503050406030204" pitchFamily="18" charset="0"/>
                  <a:ea typeface="+mn-ea"/>
                  <a:cs typeface="+mn-cs"/>
                </a:rPr>
                <a:t>〗_</a:t>
              </a:r>
              <a:r>
                <a:rPr lang="en-GB" sz="1400" i="0">
                  <a:solidFill>
                    <a:schemeClr val="tx1"/>
                  </a:solidFill>
                  <a:effectLst/>
                  <a:latin typeface="Cambria Math" panose="02040503050406030204" pitchFamily="18" charset="0"/>
                  <a:ea typeface="+mn-ea"/>
                  <a:cs typeface="+mn-cs"/>
                </a:rPr>
                <a:t>𝑙^𝑖</a:t>
              </a:r>
              <a:endParaRPr lang="en-US" sz="1400">
                <a:solidFill>
                  <a:schemeClr val="tx1"/>
                </a:solidFill>
                <a:effectLst/>
                <a:latin typeface="+mn-lt"/>
                <a:ea typeface="+mn-ea"/>
                <a:cs typeface="+mn-cs"/>
              </a:endParaRPr>
            </a:p>
          </xdr:txBody>
        </xdr:sp>
      </mc:Fallback>
    </mc:AlternateContent>
    <xdr:clientData/>
  </xdr:oneCellAnchor>
  <xdr:oneCellAnchor>
    <xdr:from>
      <xdr:col>1</xdr:col>
      <xdr:colOff>32146</xdr:colOff>
      <xdr:row>54</xdr:row>
      <xdr:rowOff>70843</xdr:rowOff>
    </xdr:from>
    <xdr:ext cx="1616869" cy="242182"/>
    <mc:AlternateContent xmlns:mc="http://schemas.openxmlformats.org/markup-compatibility/2006" xmlns:a14="http://schemas.microsoft.com/office/drawing/2010/main">
      <mc:Choice Requires="a14">
        <xdr:sp macro="" textlink="">
          <xdr:nvSpPr>
            <xdr:cNvPr id="19" name="TextBox 18">
              <a:extLst>
                <a:ext uri="{FF2B5EF4-FFF2-40B4-BE49-F238E27FC236}">
                  <a16:creationId xmlns:a16="http://schemas.microsoft.com/office/drawing/2014/main" id="{00000000-0008-0000-0400-000013000000}"/>
                </a:ext>
              </a:extLst>
            </xdr:cNvPr>
            <xdr:cNvSpPr txBox="1"/>
          </xdr:nvSpPr>
          <xdr:spPr>
            <a:xfrm>
              <a:off x="1014412" y="3696296"/>
              <a:ext cx="1616869" cy="2421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Sup>
                      <m:sSubSupPr>
                        <m:ctrlPr>
                          <a:rPr lang="en-US" sz="1400" i="1">
                            <a:solidFill>
                              <a:schemeClr val="tx1"/>
                            </a:solidFill>
                            <a:effectLst/>
                            <a:latin typeface="Cambria Math" panose="02040503050406030204" pitchFamily="18" charset="0"/>
                            <a:ea typeface="+mn-ea"/>
                            <a:cs typeface="+mn-cs"/>
                          </a:rPr>
                        </m:ctrlPr>
                      </m:sSubSupPr>
                      <m:e>
                        <m:r>
                          <a:rPr lang="en-GB" sz="1400" i="1">
                            <a:solidFill>
                              <a:schemeClr val="tx1"/>
                            </a:solidFill>
                            <a:effectLst/>
                            <a:latin typeface="Cambria Math" panose="02040503050406030204" pitchFamily="18" charset="0"/>
                            <a:ea typeface="+mn-ea"/>
                            <a:cs typeface="+mn-cs"/>
                          </a:rPr>
                          <m:t>𝐸𝐶</m:t>
                        </m:r>
                      </m:e>
                      <m:sub>
                        <m:r>
                          <a:rPr lang="en-GB" sz="1400" i="1">
                            <a:solidFill>
                              <a:schemeClr val="tx1"/>
                            </a:solidFill>
                            <a:effectLst/>
                            <a:latin typeface="Cambria Math" panose="02040503050406030204" pitchFamily="18" charset="0"/>
                            <a:ea typeface="+mn-ea"/>
                            <a:cs typeface="+mn-cs"/>
                          </a:rPr>
                          <m:t>𝑙</m:t>
                        </m:r>
                      </m:sub>
                      <m:sup>
                        <m:r>
                          <a:rPr lang="en-GB" sz="1400" i="1">
                            <a:solidFill>
                              <a:schemeClr val="tx1"/>
                            </a:solidFill>
                            <a:effectLst/>
                            <a:latin typeface="Cambria Math" panose="02040503050406030204" pitchFamily="18" charset="0"/>
                            <a:ea typeface="+mn-ea"/>
                            <a:cs typeface="+mn-cs"/>
                          </a:rPr>
                          <m:t>𝑖</m:t>
                        </m:r>
                      </m:sup>
                    </m:sSubSup>
                    <m:r>
                      <a:rPr lang="en-GB" sz="1400" i="1">
                        <a:solidFill>
                          <a:schemeClr val="tx1"/>
                        </a:solidFill>
                        <a:effectLst/>
                        <a:latin typeface="Cambria Math" panose="02040503050406030204" pitchFamily="18" charset="0"/>
                        <a:ea typeface="+mn-ea"/>
                        <a:cs typeface="+mn-cs"/>
                      </a:rPr>
                      <m:t>=</m:t>
                    </m:r>
                    <m:sSubSup>
                      <m:sSubSupPr>
                        <m:ctrlPr>
                          <a:rPr lang="en-US" sz="1400" i="1">
                            <a:solidFill>
                              <a:schemeClr val="tx1"/>
                            </a:solidFill>
                            <a:effectLst/>
                            <a:latin typeface="Cambria Math" panose="02040503050406030204" pitchFamily="18" charset="0"/>
                            <a:ea typeface="+mn-ea"/>
                            <a:cs typeface="+mn-cs"/>
                          </a:rPr>
                        </m:ctrlPr>
                      </m:sSubSupPr>
                      <m:e>
                        <m:r>
                          <a:rPr lang="en-GB" sz="1400" i="1">
                            <a:solidFill>
                              <a:schemeClr val="tx1"/>
                            </a:solidFill>
                            <a:effectLst/>
                            <a:latin typeface="Cambria Math" panose="02040503050406030204" pitchFamily="18" charset="0"/>
                            <a:ea typeface="+mn-ea"/>
                            <a:cs typeface="+mn-cs"/>
                          </a:rPr>
                          <m:t>𝐸𝐶</m:t>
                        </m:r>
                      </m:e>
                      <m:sub>
                        <m:r>
                          <a:rPr lang="en-GB" sz="1400" i="1">
                            <a:solidFill>
                              <a:schemeClr val="tx1"/>
                            </a:solidFill>
                            <a:effectLst/>
                            <a:latin typeface="Cambria Math" panose="02040503050406030204" pitchFamily="18" charset="0"/>
                            <a:ea typeface="+mn-ea"/>
                            <a:cs typeface="+mn-cs"/>
                          </a:rPr>
                          <m:t>𝑡𝑜𝑡𝑎𝑙</m:t>
                        </m:r>
                      </m:sub>
                      <m:sup>
                        <m:r>
                          <a:rPr lang="en-GB" sz="1400" i="1">
                            <a:solidFill>
                              <a:schemeClr val="tx1"/>
                            </a:solidFill>
                            <a:effectLst/>
                            <a:latin typeface="Cambria Math" panose="02040503050406030204" pitchFamily="18" charset="0"/>
                            <a:ea typeface="+mn-ea"/>
                            <a:cs typeface="+mn-cs"/>
                          </a:rPr>
                          <m:t>𝑖</m:t>
                        </m:r>
                      </m:sup>
                    </m:sSubSup>
                    <m:r>
                      <a:rPr lang="en-GB" sz="1400" i="1">
                        <a:solidFill>
                          <a:schemeClr val="tx1"/>
                        </a:solidFill>
                        <a:effectLst/>
                        <a:latin typeface="Cambria Math" panose="02040503050406030204" pitchFamily="18" charset="0"/>
                        <a:ea typeface="+mn-ea"/>
                        <a:cs typeface="+mn-cs"/>
                      </a:rPr>
                      <m:t>×</m:t>
                    </m:r>
                    <m:sSubSup>
                      <m:sSubSupPr>
                        <m:ctrlPr>
                          <a:rPr lang="en-US" sz="1400" i="1">
                            <a:solidFill>
                              <a:schemeClr val="tx1"/>
                            </a:solidFill>
                            <a:effectLst/>
                            <a:latin typeface="Cambria Math" panose="02040503050406030204" pitchFamily="18" charset="0"/>
                            <a:ea typeface="+mn-ea"/>
                            <a:cs typeface="+mn-cs"/>
                          </a:rPr>
                        </m:ctrlPr>
                      </m:sSubSupPr>
                      <m:e>
                        <m:r>
                          <a:rPr lang="en-GB" sz="1400" i="1">
                            <a:solidFill>
                              <a:schemeClr val="tx1"/>
                            </a:solidFill>
                            <a:effectLst/>
                            <a:latin typeface="Cambria Math" panose="02040503050406030204" pitchFamily="18" charset="0"/>
                            <a:ea typeface="+mn-ea"/>
                            <a:cs typeface="+mn-cs"/>
                          </a:rPr>
                          <m:t>𝐷𝑆</m:t>
                        </m:r>
                      </m:e>
                      <m:sub>
                        <m:r>
                          <a:rPr lang="en-GB" sz="1400" i="1">
                            <a:solidFill>
                              <a:schemeClr val="tx1"/>
                            </a:solidFill>
                            <a:effectLst/>
                            <a:latin typeface="Cambria Math" panose="02040503050406030204" pitchFamily="18" charset="0"/>
                            <a:ea typeface="+mn-ea"/>
                            <a:cs typeface="+mn-cs"/>
                          </a:rPr>
                          <m:t>𝑙</m:t>
                        </m:r>
                      </m:sub>
                      <m:sup>
                        <m:r>
                          <a:rPr lang="en-GB" sz="1400" i="1">
                            <a:solidFill>
                              <a:schemeClr val="tx1"/>
                            </a:solidFill>
                            <a:effectLst/>
                            <a:latin typeface="Cambria Math" panose="02040503050406030204" pitchFamily="18" charset="0"/>
                            <a:ea typeface="+mn-ea"/>
                            <a:cs typeface="+mn-cs"/>
                          </a:rPr>
                          <m:t>𝑖</m:t>
                        </m:r>
                      </m:sup>
                    </m:sSubSup>
                  </m:oMath>
                </m:oMathPara>
              </a14:m>
              <a:endParaRPr lang="en-US" sz="1400">
                <a:solidFill>
                  <a:schemeClr val="tx1"/>
                </a:solidFill>
                <a:effectLst/>
                <a:latin typeface="+mn-lt"/>
                <a:ea typeface="+mn-ea"/>
                <a:cs typeface="+mn-cs"/>
              </a:endParaRPr>
            </a:p>
          </xdr:txBody>
        </xdr:sp>
      </mc:Choice>
      <mc:Fallback xmlns="">
        <xdr:sp macro="" textlink="">
          <xdr:nvSpPr>
            <xdr:cNvPr id="19" name="TextBox 18">
              <a:extLst>
                <a:ext uri="{FF2B5EF4-FFF2-40B4-BE49-F238E27FC236}">
                  <a16:creationId xmlns:a16="http://schemas.microsoft.com/office/drawing/2014/main" id="{00000000-0008-0000-0400-000013000000}"/>
                </a:ext>
              </a:extLst>
            </xdr:cNvPr>
            <xdr:cNvSpPr txBox="1"/>
          </xdr:nvSpPr>
          <xdr:spPr>
            <a:xfrm>
              <a:off x="1014412" y="3696296"/>
              <a:ext cx="1616869" cy="2421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400" i="0">
                  <a:solidFill>
                    <a:schemeClr val="tx1"/>
                  </a:solidFill>
                  <a:effectLst/>
                  <a:latin typeface="Cambria Math" panose="02040503050406030204" pitchFamily="18" charset="0"/>
                  <a:ea typeface="+mn-ea"/>
                  <a:cs typeface="+mn-cs"/>
                </a:rPr>
                <a:t>〖</a:t>
              </a:r>
              <a:r>
                <a:rPr lang="en-GB" sz="1400" i="0">
                  <a:solidFill>
                    <a:schemeClr val="tx1"/>
                  </a:solidFill>
                  <a:effectLst/>
                  <a:latin typeface="Cambria Math" panose="02040503050406030204" pitchFamily="18" charset="0"/>
                  <a:ea typeface="+mn-ea"/>
                  <a:cs typeface="+mn-cs"/>
                </a:rPr>
                <a:t>𝐸𝐶</a:t>
              </a:r>
              <a:r>
                <a:rPr lang="en-US" sz="1400" i="0">
                  <a:solidFill>
                    <a:schemeClr val="tx1"/>
                  </a:solidFill>
                  <a:effectLst/>
                  <a:latin typeface="Cambria Math" panose="02040503050406030204" pitchFamily="18" charset="0"/>
                  <a:ea typeface="+mn-ea"/>
                  <a:cs typeface="+mn-cs"/>
                </a:rPr>
                <a:t>〗_</a:t>
              </a:r>
              <a:r>
                <a:rPr lang="en-GB" sz="1400" i="0">
                  <a:solidFill>
                    <a:schemeClr val="tx1"/>
                  </a:solidFill>
                  <a:effectLst/>
                  <a:latin typeface="Cambria Math" panose="02040503050406030204" pitchFamily="18" charset="0"/>
                  <a:ea typeface="+mn-ea"/>
                  <a:cs typeface="+mn-cs"/>
                </a:rPr>
                <a:t>𝑙^𝑖=</a:t>
              </a:r>
              <a:r>
                <a:rPr lang="en-US" sz="1400" i="0">
                  <a:solidFill>
                    <a:schemeClr val="tx1"/>
                  </a:solidFill>
                  <a:effectLst/>
                  <a:latin typeface="Cambria Math" panose="02040503050406030204" pitchFamily="18" charset="0"/>
                  <a:ea typeface="+mn-ea"/>
                  <a:cs typeface="+mn-cs"/>
                </a:rPr>
                <a:t>〖</a:t>
              </a:r>
              <a:r>
                <a:rPr lang="en-GB" sz="1400" i="0">
                  <a:solidFill>
                    <a:schemeClr val="tx1"/>
                  </a:solidFill>
                  <a:effectLst/>
                  <a:latin typeface="Cambria Math" panose="02040503050406030204" pitchFamily="18" charset="0"/>
                  <a:ea typeface="+mn-ea"/>
                  <a:cs typeface="+mn-cs"/>
                </a:rPr>
                <a:t>𝐸𝐶</a:t>
              </a:r>
              <a:r>
                <a:rPr lang="en-US" sz="1400" i="0">
                  <a:solidFill>
                    <a:schemeClr val="tx1"/>
                  </a:solidFill>
                  <a:effectLst/>
                  <a:latin typeface="Cambria Math" panose="02040503050406030204" pitchFamily="18" charset="0"/>
                  <a:ea typeface="+mn-ea"/>
                  <a:cs typeface="+mn-cs"/>
                </a:rPr>
                <a:t>〗_</a:t>
              </a:r>
              <a:r>
                <a:rPr lang="en-GB" sz="1400" i="0">
                  <a:solidFill>
                    <a:schemeClr val="tx1"/>
                  </a:solidFill>
                  <a:effectLst/>
                  <a:latin typeface="Cambria Math" panose="02040503050406030204" pitchFamily="18" charset="0"/>
                  <a:ea typeface="+mn-ea"/>
                  <a:cs typeface="+mn-cs"/>
                </a:rPr>
                <a:t>𝑡𝑜𝑡𝑎𝑙^𝑖×</a:t>
              </a:r>
              <a:r>
                <a:rPr lang="en-US" sz="1400" i="0">
                  <a:solidFill>
                    <a:schemeClr val="tx1"/>
                  </a:solidFill>
                  <a:effectLst/>
                  <a:latin typeface="Cambria Math" panose="02040503050406030204" pitchFamily="18" charset="0"/>
                  <a:ea typeface="+mn-ea"/>
                  <a:cs typeface="+mn-cs"/>
                </a:rPr>
                <a:t>〖</a:t>
              </a:r>
              <a:r>
                <a:rPr lang="en-GB" sz="1400" i="0">
                  <a:solidFill>
                    <a:schemeClr val="tx1"/>
                  </a:solidFill>
                  <a:effectLst/>
                  <a:latin typeface="Cambria Math" panose="02040503050406030204" pitchFamily="18" charset="0"/>
                  <a:ea typeface="+mn-ea"/>
                  <a:cs typeface="+mn-cs"/>
                </a:rPr>
                <a:t>𝐷𝑆</a:t>
              </a:r>
              <a:r>
                <a:rPr lang="en-US" sz="1400" i="0">
                  <a:solidFill>
                    <a:schemeClr val="tx1"/>
                  </a:solidFill>
                  <a:effectLst/>
                  <a:latin typeface="Cambria Math" panose="02040503050406030204" pitchFamily="18" charset="0"/>
                  <a:ea typeface="+mn-ea"/>
                  <a:cs typeface="+mn-cs"/>
                </a:rPr>
                <a:t>〗_</a:t>
              </a:r>
              <a:r>
                <a:rPr lang="en-GB" sz="1400" i="0">
                  <a:solidFill>
                    <a:schemeClr val="tx1"/>
                  </a:solidFill>
                  <a:effectLst/>
                  <a:latin typeface="Cambria Math" panose="02040503050406030204" pitchFamily="18" charset="0"/>
                  <a:ea typeface="+mn-ea"/>
                  <a:cs typeface="+mn-cs"/>
                </a:rPr>
                <a:t>𝑙^𝑖</a:t>
              </a:r>
              <a:endParaRPr lang="en-US" sz="1400">
                <a:solidFill>
                  <a:schemeClr val="tx1"/>
                </a:solidFill>
                <a:effectLst/>
                <a:latin typeface="+mn-lt"/>
                <a:ea typeface="+mn-ea"/>
                <a:cs typeface="+mn-cs"/>
              </a:endParaRPr>
            </a:p>
          </xdr:txBody>
        </xdr:sp>
      </mc:Fallback>
    </mc:AlternateContent>
    <xdr:clientData/>
  </xdr:oneCellAnchor>
  <xdr:oneCellAnchor>
    <xdr:from>
      <xdr:col>1</xdr:col>
      <xdr:colOff>78698</xdr:colOff>
      <xdr:row>2</xdr:row>
      <xdr:rowOff>44795</xdr:rowOff>
    </xdr:from>
    <xdr:ext cx="881062" cy="398186"/>
    <mc:AlternateContent xmlns:mc="http://schemas.openxmlformats.org/markup-compatibility/2006" xmlns:a14="http://schemas.microsoft.com/office/drawing/2010/main">
      <mc:Choice Requires="a14">
        <xdr:sp macro="" textlink="">
          <xdr:nvSpPr>
            <xdr:cNvPr id="20" name="TextBox 19">
              <a:extLst>
                <a:ext uri="{FF2B5EF4-FFF2-40B4-BE49-F238E27FC236}">
                  <a16:creationId xmlns:a16="http://schemas.microsoft.com/office/drawing/2014/main" id="{00000000-0008-0000-0400-000014000000}"/>
                </a:ext>
              </a:extLst>
            </xdr:cNvPr>
            <xdr:cNvSpPr txBox="1"/>
          </xdr:nvSpPr>
          <xdr:spPr>
            <a:xfrm>
              <a:off x="1059076" y="6493917"/>
              <a:ext cx="881062" cy="3981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p>
                      <m:sSupPr>
                        <m:ctrlPr>
                          <a:rPr lang="en-US" sz="1400" i="1">
                            <a:solidFill>
                              <a:schemeClr val="tx1"/>
                            </a:solidFill>
                            <a:effectLst/>
                            <a:latin typeface="Cambria Math" panose="02040503050406030204" pitchFamily="18" charset="0"/>
                            <a:ea typeface="+mn-ea"/>
                            <a:cs typeface="+mn-cs"/>
                          </a:rPr>
                        </m:ctrlPr>
                      </m:sSupPr>
                      <m:e>
                        <m:r>
                          <a:rPr lang="en-GB" sz="1400" i="1">
                            <a:solidFill>
                              <a:schemeClr val="tx1"/>
                            </a:solidFill>
                            <a:effectLst/>
                            <a:latin typeface="Cambria Math" panose="02040503050406030204" pitchFamily="18" charset="0"/>
                            <a:ea typeface="+mn-ea"/>
                            <a:cs typeface="+mn-cs"/>
                          </a:rPr>
                          <m:t>𝐶</m:t>
                        </m:r>
                      </m:e>
                      <m:sup>
                        <m:r>
                          <a:rPr lang="en-GB" sz="1400" i="1">
                            <a:solidFill>
                              <a:schemeClr val="tx1"/>
                            </a:solidFill>
                            <a:effectLst/>
                            <a:latin typeface="Cambria Math" panose="02040503050406030204" pitchFamily="18" charset="0"/>
                            <a:ea typeface="+mn-ea"/>
                            <a:cs typeface="+mn-cs"/>
                          </a:rPr>
                          <m:t>𝑖</m:t>
                        </m:r>
                      </m:sup>
                    </m:sSup>
                    <m:r>
                      <a:rPr lang="en-GB" sz="1400" i="1">
                        <a:solidFill>
                          <a:schemeClr val="tx1"/>
                        </a:solidFill>
                        <a:effectLst/>
                        <a:latin typeface="Cambria Math" panose="02040503050406030204" pitchFamily="18" charset="0"/>
                        <a:ea typeface="+mn-ea"/>
                        <a:cs typeface="+mn-cs"/>
                      </a:rPr>
                      <m:t>=</m:t>
                    </m:r>
                    <m:nary>
                      <m:naryPr>
                        <m:chr m:val="∑"/>
                        <m:limLoc m:val="subSup"/>
                        <m:supHide m:val="on"/>
                        <m:ctrlPr>
                          <a:rPr lang="en-US" sz="1400" i="1">
                            <a:solidFill>
                              <a:schemeClr val="tx1"/>
                            </a:solidFill>
                            <a:effectLst/>
                            <a:latin typeface="Cambria Math" panose="02040503050406030204" pitchFamily="18" charset="0"/>
                            <a:ea typeface="+mn-ea"/>
                            <a:cs typeface="+mn-cs"/>
                          </a:rPr>
                        </m:ctrlPr>
                      </m:naryPr>
                      <m:sub>
                        <m:r>
                          <a:rPr lang="en-GB" sz="1400" i="1">
                            <a:solidFill>
                              <a:schemeClr val="tx1"/>
                            </a:solidFill>
                            <a:effectLst/>
                            <a:latin typeface="Cambria Math" panose="02040503050406030204" pitchFamily="18" charset="0"/>
                            <a:ea typeface="+mn-ea"/>
                            <a:cs typeface="+mn-cs"/>
                          </a:rPr>
                          <m:t>𝑙</m:t>
                        </m:r>
                      </m:sub>
                      <m:sup/>
                      <m:e>
                        <m:sSubSup>
                          <m:sSubSupPr>
                            <m:ctrlPr>
                              <a:rPr lang="en-US" sz="1400" i="1">
                                <a:solidFill>
                                  <a:schemeClr val="tx1"/>
                                </a:solidFill>
                                <a:effectLst/>
                                <a:latin typeface="Cambria Math" panose="02040503050406030204" pitchFamily="18" charset="0"/>
                                <a:ea typeface="+mn-ea"/>
                                <a:cs typeface="+mn-cs"/>
                              </a:rPr>
                            </m:ctrlPr>
                          </m:sSubSupPr>
                          <m:e>
                            <m:r>
                              <a:rPr lang="en-GB" sz="1400" i="1">
                                <a:solidFill>
                                  <a:schemeClr val="tx1"/>
                                </a:solidFill>
                                <a:effectLst/>
                                <a:latin typeface="Cambria Math" panose="02040503050406030204" pitchFamily="18" charset="0"/>
                                <a:ea typeface="+mn-ea"/>
                                <a:cs typeface="+mn-cs"/>
                              </a:rPr>
                              <m:t>𝐶</m:t>
                            </m:r>
                          </m:e>
                          <m:sub>
                            <m:r>
                              <a:rPr lang="en-GB" sz="1400" i="1">
                                <a:solidFill>
                                  <a:schemeClr val="tx1"/>
                                </a:solidFill>
                                <a:effectLst/>
                                <a:latin typeface="Cambria Math" panose="02040503050406030204" pitchFamily="18" charset="0"/>
                                <a:ea typeface="+mn-ea"/>
                                <a:cs typeface="+mn-cs"/>
                              </a:rPr>
                              <m:t>𝑙</m:t>
                            </m:r>
                          </m:sub>
                          <m:sup>
                            <m:r>
                              <a:rPr lang="en-GB" sz="1400" i="1">
                                <a:solidFill>
                                  <a:schemeClr val="tx1"/>
                                </a:solidFill>
                                <a:effectLst/>
                                <a:latin typeface="Cambria Math" panose="02040503050406030204" pitchFamily="18" charset="0"/>
                                <a:ea typeface="+mn-ea"/>
                                <a:cs typeface="+mn-cs"/>
                              </a:rPr>
                              <m:t>𝑖</m:t>
                            </m:r>
                          </m:sup>
                        </m:sSubSup>
                      </m:e>
                    </m:nary>
                  </m:oMath>
                </m:oMathPara>
              </a14:m>
              <a:endParaRPr lang="en-US" sz="1400">
                <a:solidFill>
                  <a:schemeClr val="tx1"/>
                </a:solidFill>
                <a:effectLst/>
                <a:latin typeface="+mn-lt"/>
                <a:ea typeface="+mn-ea"/>
                <a:cs typeface="+mn-cs"/>
              </a:endParaRPr>
            </a:p>
          </xdr:txBody>
        </xdr:sp>
      </mc:Choice>
      <mc:Fallback xmlns="">
        <xdr:sp macro="" textlink="">
          <xdr:nvSpPr>
            <xdr:cNvPr id="20" name="TextBox 19"/>
            <xdr:cNvSpPr txBox="1"/>
          </xdr:nvSpPr>
          <xdr:spPr>
            <a:xfrm>
              <a:off x="1059076" y="6493917"/>
              <a:ext cx="881062" cy="3981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400" i="0">
                  <a:solidFill>
                    <a:schemeClr val="tx1"/>
                  </a:solidFill>
                  <a:effectLst/>
                  <a:latin typeface="+mn-lt"/>
                  <a:ea typeface="+mn-ea"/>
                  <a:cs typeface="+mn-cs"/>
                </a:rPr>
                <a:t>𝐶</a:t>
              </a:r>
              <a:r>
                <a:rPr lang="en-US" sz="1400" i="0">
                  <a:solidFill>
                    <a:schemeClr val="tx1"/>
                  </a:solidFill>
                  <a:effectLst/>
                  <a:latin typeface="+mn-lt"/>
                  <a:ea typeface="+mn-ea"/>
                  <a:cs typeface="+mn-cs"/>
                </a:rPr>
                <a:t>^</a:t>
              </a:r>
              <a:r>
                <a:rPr lang="en-GB" sz="1400" i="0">
                  <a:solidFill>
                    <a:schemeClr val="tx1"/>
                  </a:solidFill>
                  <a:effectLst/>
                  <a:latin typeface="+mn-lt"/>
                  <a:ea typeface="+mn-ea"/>
                  <a:cs typeface="+mn-cs"/>
                </a:rPr>
                <a:t>𝑖=</a:t>
              </a:r>
              <a:r>
                <a:rPr lang="en-US" sz="1400" i="0">
                  <a:solidFill>
                    <a:schemeClr val="tx1"/>
                  </a:solidFill>
                  <a:effectLst/>
                  <a:latin typeface="+mn-lt"/>
                  <a:ea typeface="+mn-ea"/>
                  <a:cs typeface="+mn-cs"/>
                </a:rPr>
                <a:t>∑2</a:t>
              </a:r>
              <a:r>
                <a:rPr lang="en-GB" sz="1400" i="0">
                  <a:solidFill>
                    <a:schemeClr val="tx1"/>
                  </a:solidFill>
                  <a:effectLst/>
                  <a:latin typeface="+mn-lt"/>
                  <a:ea typeface="+mn-ea"/>
                  <a:cs typeface="+mn-cs"/>
                </a:rPr>
                <a:t>_𝑙▒𝐶</a:t>
              </a:r>
              <a:r>
                <a:rPr lang="en-US" sz="1400" i="0">
                  <a:solidFill>
                    <a:schemeClr val="tx1"/>
                  </a:solidFill>
                  <a:effectLst/>
                  <a:latin typeface="+mn-lt"/>
                  <a:ea typeface="+mn-ea"/>
                  <a:cs typeface="+mn-cs"/>
                </a:rPr>
                <a:t>_</a:t>
              </a:r>
              <a:r>
                <a:rPr lang="en-GB" sz="1400" i="0">
                  <a:solidFill>
                    <a:schemeClr val="tx1"/>
                  </a:solidFill>
                  <a:effectLst/>
                  <a:latin typeface="+mn-lt"/>
                  <a:ea typeface="+mn-ea"/>
                  <a:cs typeface="+mn-cs"/>
                </a:rPr>
                <a:t>𝑙^𝑖 </a:t>
              </a:r>
              <a:endParaRPr lang="en-US" sz="1400">
                <a:solidFill>
                  <a:schemeClr val="tx1"/>
                </a:solidFill>
                <a:effectLst/>
                <a:latin typeface="+mn-lt"/>
                <a:ea typeface="+mn-ea"/>
                <a:cs typeface="+mn-cs"/>
              </a:endParaRPr>
            </a:p>
          </xdr:txBody>
        </xdr:sp>
      </mc:Fallback>
    </mc:AlternateContent>
    <xdr:clientData/>
  </xdr:oneCellAnchor>
  <xdr:oneCellAnchor>
    <xdr:from>
      <xdr:col>1</xdr:col>
      <xdr:colOff>9527</xdr:colOff>
      <xdr:row>10</xdr:row>
      <xdr:rowOff>77987</xdr:rowOff>
    </xdr:from>
    <xdr:ext cx="1109660" cy="242182"/>
    <mc:AlternateContent xmlns:mc="http://schemas.openxmlformats.org/markup-compatibility/2006" xmlns:a14="http://schemas.microsoft.com/office/drawing/2010/main">
      <mc:Choice Requires="a14">
        <xdr:sp macro="" textlink="">
          <xdr:nvSpPr>
            <xdr:cNvPr id="21" name="TextBox 20">
              <a:extLst>
                <a:ext uri="{FF2B5EF4-FFF2-40B4-BE49-F238E27FC236}">
                  <a16:creationId xmlns:a16="http://schemas.microsoft.com/office/drawing/2014/main" id="{00000000-0008-0000-0400-000015000000}"/>
                </a:ext>
              </a:extLst>
            </xdr:cNvPr>
            <xdr:cNvSpPr txBox="1"/>
          </xdr:nvSpPr>
          <xdr:spPr>
            <a:xfrm>
              <a:off x="991793" y="7477721"/>
              <a:ext cx="1109660" cy="2421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Sup>
                      <m:sSubSupPr>
                        <m:ctrlPr>
                          <a:rPr lang="en-US" sz="1400" i="1">
                            <a:solidFill>
                              <a:schemeClr val="tx1"/>
                            </a:solidFill>
                            <a:effectLst/>
                            <a:latin typeface="Cambria Math" panose="02040503050406030204" pitchFamily="18" charset="0"/>
                            <a:ea typeface="+mn-ea"/>
                            <a:cs typeface="+mn-cs"/>
                          </a:rPr>
                        </m:ctrlPr>
                      </m:sSubSupPr>
                      <m:e>
                        <m:r>
                          <a:rPr lang="en-GB" sz="1400" i="1">
                            <a:solidFill>
                              <a:schemeClr val="tx1"/>
                            </a:solidFill>
                            <a:effectLst/>
                            <a:latin typeface="Cambria Math" panose="02040503050406030204" pitchFamily="18" charset="0"/>
                            <a:ea typeface="+mn-ea"/>
                            <a:cs typeface="+mn-cs"/>
                          </a:rPr>
                          <m:t>𝐶</m:t>
                        </m:r>
                      </m:e>
                      <m:sub>
                        <m:r>
                          <a:rPr lang="en-GB" sz="1400" i="1">
                            <a:solidFill>
                              <a:schemeClr val="tx1"/>
                            </a:solidFill>
                            <a:effectLst/>
                            <a:latin typeface="Cambria Math" panose="02040503050406030204" pitchFamily="18" charset="0"/>
                            <a:ea typeface="+mn-ea"/>
                            <a:cs typeface="+mn-cs"/>
                          </a:rPr>
                          <m:t>𝑙</m:t>
                        </m:r>
                      </m:sub>
                      <m:sup>
                        <m:r>
                          <a:rPr lang="en-GB" sz="1400" i="1">
                            <a:solidFill>
                              <a:schemeClr val="tx1"/>
                            </a:solidFill>
                            <a:effectLst/>
                            <a:latin typeface="Cambria Math" panose="02040503050406030204" pitchFamily="18" charset="0"/>
                            <a:ea typeface="+mn-ea"/>
                            <a:cs typeface="+mn-cs"/>
                          </a:rPr>
                          <m:t>𝑖</m:t>
                        </m:r>
                      </m:sup>
                    </m:sSubSup>
                    <m:r>
                      <a:rPr lang="en-GB" sz="1400" i="1">
                        <a:solidFill>
                          <a:schemeClr val="tx1"/>
                        </a:solidFill>
                        <a:effectLst/>
                        <a:latin typeface="Cambria Math" panose="02040503050406030204" pitchFamily="18" charset="0"/>
                        <a:ea typeface="+mn-ea"/>
                        <a:cs typeface="+mn-cs"/>
                      </a:rPr>
                      <m:t>=</m:t>
                    </m:r>
                    <m:sSubSup>
                      <m:sSubSupPr>
                        <m:ctrlPr>
                          <a:rPr lang="en-US" sz="1400" i="1">
                            <a:solidFill>
                              <a:schemeClr val="tx1"/>
                            </a:solidFill>
                            <a:effectLst/>
                            <a:latin typeface="Cambria Math" panose="02040503050406030204" pitchFamily="18" charset="0"/>
                            <a:ea typeface="+mn-ea"/>
                            <a:cs typeface="+mn-cs"/>
                          </a:rPr>
                        </m:ctrlPr>
                      </m:sSubSupPr>
                      <m:e>
                        <m:r>
                          <a:rPr lang="en-GB" sz="1400" i="1">
                            <a:solidFill>
                              <a:schemeClr val="tx1"/>
                            </a:solidFill>
                            <a:effectLst/>
                            <a:latin typeface="Cambria Math" panose="02040503050406030204" pitchFamily="18" charset="0"/>
                            <a:ea typeface="+mn-ea"/>
                            <a:cs typeface="+mn-cs"/>
                          </a:rPr>
                          <m:t>𝐸𝐶</m:t>
                        </m:r>
                      </m:e>
                      <m:sub>
                        <m:r>
                          <a:rPr lang="en-GB" sz="1400" i="1">
                            <a:solidFill>
                              <a:schemeClr val="tx1"/>
                            </a:solidFill>
                            <a:effectLst/>
                            <a:latin typeface="Cambria Math" panose="02040503050406030204" pitchFamily="18" charset="0"/>
                            <a:ea typeface="+mn-ea"/>
                            <a:cs typeface="+mn-cs"/>
                          </a:rPr>
                          <m:t>𝑙</m:t>
                        </m:r>
                      </m:sub>
                      <m:sup>
                        <m:r>
                          <a:rPr lang="en-GB" sz="1400" i="1">
                            <a:solidFill>
                              <a:schemeClr val="tx1"/>
                            </a:solidFill>
                            <a:effectLst/>
                            <a:latin typeface="Cambria Math" panose="02040503050406030204" pitchFamily="18" charset="0"/>
                            <a:ea typeface="+mn-ea"/>
                            <a:cs typeface="+mn-cs"/>
                          </a:rPr>
                          <m:t>𝑖</m:t>
                        </m:r>
                      </m:sup>
                    </m:sSubSup>
                    <m:r>
                      <a:rPr lang="en-GB" sz="1400" i="1">
                        <a:solidFill>
                          <a:schemeClr val="tx1"/>
                        </a:solidFill>
                        <a:effectLst/>
                        <a:latin typeface="Cambria Math" panose="02040503050406030204" pitchFamily="18" charset="0"/>
                        <a:ea typeface="+mn-ea"/>
                        <a:cs typeface="+mn-cs"/>
                      </a:rPr>
                      <m:t>×</m:t>
                    </m:r>
                    <m:sSubSup>
                      <m:sSubSupPr>
                        <m:ctrlPr>
                          <a:rPr lang="en-US" sz="1400" i="1">
                            <a:solidFill>
                              <a:schemeClr val="tx1"/>
                            </a:solidFill>
                            <a:effectLst/>
                            <a:latin typeface="Cambria Math" panose="02040503050406030204" pitchFamily="18" charset="0"/>
                            <a:ea typeface="+mn-ea"/>
                            <a:cs typeface="+mn-cs"/>
                          </a:rPr>
                        </m:ctrlPr>
                      </m:sSubSupPr>
                      <m:e>
                        <m:r>
                          <a:rPr lang="en-GB" sz="1400" i="1">
                            <a:solidFill>
                              <a:schemeClr val="tx1"/>
                            </a:solidFill>
                            <a:effectLst/>
                            <a:latin typeface="Cambria Math" panose="02040503050406030204" pitchFamily="18" charset="0"/>
                            <a:ea typeface="+mn-ea"/>
                            <a:cs typeface="+mn-cs"/>
                          </a:rPr>
                          <m:t>𝐹</m:t>
                        </m:r>
                      </m:e>
                      <m:sub>
                        <m:r>
                          <a:rPr lang="en-GB" sz="1400" i="1">
                            <a:solidFill>
                              <a:schemeClr val="tx1"/>
                            </a:solidFill>
                            <a:effectLst/>
                            <a:latin typeface="Cambria Math" panose="02040503050406030204" pitchFamily="18" charset="0"/>
                            <a:ea typeface="+mn-ea"/>
                            <a:cs typeface="+mn-cs"/>
                          </a:rPr>
                          <m:t>𝑙</m:t>
                        </m:r>
                      </m:sub>
                      <m:sup>
                        <m:r>
                          <a:rPr lang="en-GB" sz="1400" i="1">
                            <a:solidFill>
                              <a:schemeClr val="tx1"/>
                            </a:solidFill>
                            <a:effectLst/>
                            <a:latin typeface="Cambria Math" panose="02040503050406030204" pitchFamily="18" charset="0"/>
                            <a:ea typeface="+mn-ea"/>
                            <a:cs typeface="+mn-cs"/>
                          </a:rPr>
                          <m:t>𝑖</m:t>
                        </m:r>
                      </m:sup>
                    </m:sSubSup>
                  </m:oMath>
                </m:oMathPara>
              </a14:m>
              <a:endParaRPr lang="en-US" sz="1400">
                <a:solidFill>
                  <a:schemeClr val="tx1"/>
                </a:solidFill>
                <a:effectLst/>
                <a:latin typeface="+mn-lt"/>
                <a:ea typeface="+mn-ea"/>
                <a:cs typeface="+mn-cs"/>
              </a:endParaRPr>
            </a:p>
          </xdr:txBody>
        </xdr:sp>
      </mc:Choice>
      <mc:Fallback xmlns="">
        <xdr:sp macro="" textlink="">
          <xdr:nvSpPr>
            <xdr:cNvPr id="21" name="TextBox 20"/>
            <xdr:cNvSpPr txBox="1"/>
          </xdr:nvSpPr>
          <xdr:spPr>
            <a:xfrm>
              <a:off x="991793" y="7477721"/>
              <a:ext cx="1109660" cy="2421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400" i="0">
                  <a:solidFill>
                    <a:schemeClr val="tx1"/>
                  </a:solidFill>
                  <a:effectLst/>
                  <a:latin typeface="+mn-lt"/>
                  <a:ea typeface="+mn-ea"/>
                  <a:cs typeface="+mn-cs"/>
                </a:rPr>
                <a:t>𝐶</a:t>
              </a:r>
              <a:r>
                <a:rPr lang="en-US" sz="1400" i="0">
                  <a:solidFill>
                    <a:schemeClr val="tx1"/>
                  </a:solidFill>
                  <a:effectLst/>
                  <a:latin typeface="+mn-lt"/>
                  <a:ea typeface="+mn-ea"/>
                  <a:cs typeface="+mn-cs"/>
                </a:rPr>
                <a:t>_</a:t>
              </a:r>
              <a:r>
                <a:rPr lang="en-GB" sz="1400" i="0">
                  <a:solidFill>
                    <a:schemeClr val="tx1"/>
                  </a:solidFill>
                  <a:effectLst/>
                  <a:latin typeface="+mn-lt"/>
                  <a:ea typeface="+mn-ea"/>
                  <a:cs typeface="+mn-cs"/>
                </a:rPr>
                <a:t>𝑙^𝑖=</a:t>
              </a:r>
              <a:r>
                <a:rPr lang="en-US" sz="1400" i="0">
                  <a:solidFill>
                    <a:schemeClr val="tx1"/>
                  </a:solidFill>
                  <a:effectLst/>
                  <a:latin typeface="+mn-lt"/>
                  <a:ea typeface="+mn-ea"/>
                  <a:cs typeface="+mn-cs"/>
                </a:rPr>
                <a:t>〖</a:t>
              </a:r>
              <a:r>
                <a:rPr lang="en-GB" sz="1400" i="0">
                  <a:solidFill>
                    <a:schemeClr val="tx1"/>
                  </a:solidFill>
                  <a:effectLst/>
                  <a:latin typeface="+mn-lt"/>
                  <a:ea typeface="+mn-ea"/>
                  <a:cs typeface="+mn-cs"/>
                </a:rPr>
                <a:t>𝐸𝐶</a:t>
              </a:r>
              <a:r>
                <a:rPr lang="en-US" sz="1400" i="0">
                  <a:solidFill>
                    <a:schemeClr val="tx1"/>
                  </a:solidFill>
                  <a:effectLst/>
                  <a:latin typeface="+mn-lt"/>
                  <a:ea typeface="+mn-ea"/>
                  <a:cs typeface="+mn-cs"/>
                </a:rPr>
                <a:t>〗_</a:t>
              </a:r>
              <a:r>
                <a:rPr lang="en-GB" sz="1400" i="0">
                  <a:solidFill>
                    <a:schemeClr val="tx1"/>
                  </a:solidFill>
                  <a:effectLst/>
                  <a:latin typeface="+mn-lt"/>
                  <a:ea typeface="+mn-ea"/>
                  <a:cs typeface="+mn-cs"/>
                </a:rPr>
                <a:t>𝑙^𝑖×𝐹</a:t>
              </a:r>
              <a:r>
                <a:rPr lang="en-US" sz="1400" i="0">
                  <a:solidFill>
                    <a:schemeClr val="tx1"/>
                  </a:solidFill>
                  <a:effectLst/>
                  <a:latin typeface="+mn-lt"/>
                  <a:ea typeface="+mn-ea"/>
                  <a:cs typeface="+mn-cs"/>
                </a:rPr>
                <a:t>_</a:t>
              </a:r>
              <a:r>
                <a:rPr lang="en-GB" sz="1400" i="0">
                  <a:solidFill>
                    <a:schemeClr val="tx1"/>
                  </a:solidFill>
                  <a:effectLst/>
                  <a:latin typeface="+mn-lt"/>
                  <a:ea typeface="+mn-ea"/>
                  <a:cs typeface="+mn-cs"/>
                </a:rPr>
                <a:t>𝑙^𝑖</a:t>
              </a:r>
              <a:endParaRPr lang="en-US" sz="1400">
                <a:solidFill>
                  <a:schemeClr val="tx1"/>
                </a:solidFill>
                <a:effectLst/>
                <a:latin typeface="+mn-lt"/>
                <a:ea typeface="+mn-ea"/>
                <a:cs typeface="+mn-cs"/>
              </a:endParaRPr>
            </a:p>
          </xdr:txBody>
        </xdr:sp>
      </mc:Fallback>
    </mc:AlternateContent>
    <xdr:clientData/>
  </xdr:oneCellAnchor>
  <xdr:oneCellAnchor>
    <xdr:from>
      <xdr:col>1</xdr:col>
      <xdr:colOff>30959</xdr:colOff>
      <xdr:row>19</xdr:row>
      <xdr:rowOff>57165</xdr:rowOff>
    </xdr:from>
    <xdr:ext cx="1356120" cy="296748"/>
    <mc:AlternateContent xmlns:mc="http://schemas.openxmlformats.org/markup-compatibility/2006" xmlns:a14="http://schemas.microsoft.com/office/drawing/2010/main">
      <mc:Choice Requires="a14">
        <xdr:sp macro="" textlink="">
          <xdr:nvSpPr>
            <xdr:cNvPr id="22" name="TextBox 21">
              <a:extLst>
                <a:ext uri="{FF2B5EF4-FFF2-40B4-BE49-F238E27FC236}">
                  <a16:creationId xmlns:a16="http://schemas.microsoft.com/office/drawing/2014/main" id="{00000000-0008-0000-0400-000016000000}"/>
                </a:ext>
              </a:extLst>
            </xdr:cNvPr>
            <xdr:cNvSpPr txBox="1"/>
          </xdr:nvSpPr>
          <xdr:spPr>
            <a:xfrm>
              <a:off x="1011337" y="10032860"/>
              <a:ext cx="1356120" cy="296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Sup>
                      <m:sSubSupPr>
                        <m:ctrlPr>
                          <a:rPr lang="en-US" sz="1400" i="1">
                            <a:solidFill>
                              <a:schemeClr val="tx1"/>
                            </a:solidFill>
                            <a:effectLst/>
                            <a:latin typeface="Cambria Math" panose="02040503050406030204" pitchFamily="18" charset="0"/>
                            <a:ea typeface="+mn-ea"/>
                            <a:cs typeface="+mn-cs"/>
                          </a:rPr>
                        </m:ctrlPr>
                      </m:sSubSupPr>
                      <m:e>
                        <m:r>
                          <a:rPr lang="en-GB" sz="1400" i="1">
                            <a:solidFill>
                              <a:schemeClr val="tx1"/>
                            </a:solidFill>
                            <a:effectLst/>
                            <a:latin typeface="Cambria Math" panose="02040503050406030204" pitchFamily="18" charset="0"/>
                            <a:ea typeface="+mn-ea"/>
                            <a:cs typeface="+mn-cs"/>
                          </a:rPr>
                          <m:t>𝐹</m:t>
                        </m:r>
                      </m:e>
                      <m:sub>
                        <m:r>
                          <a:rPr lang="en-GB" sz="1400" i="1">
                            <a:solidFill>
                              <a:schemeClr val="tx1"/>
                            </a:solidFill>
                            <a:effectLst/>
                            <a:latin typeface="Cambria Math" panose="02040503050406030204" pitchFamily="18" charset="0"/>
                            <a:ea typeface="+mn-ea"/>
                            <a:cs typeface="+mn-cs"/>
                          </a:rPr>
                          <m:t>𝑙</m:t>
                        </m:r>
                      </m:sub>
                      <m:sup>
                        <m:r>
                          <a:rPr lang="en-GB" sz="1400" i="1">
                            <a:solidFill>
                              <a:schemeClr val="tx1"/>
                            </a:solidFill>
                            <a:effectLst/>
                            <a:latin typeface="Cambria Math" panose="02040503050406030204" pitchFamily="18" charset="0"/>
                            <a:ea typeface="+mn-ea"/>
                            <a:cs typeface="+mn-cs"/>
                          </a:rPr>
                          <m:t>𝑖</m:t>
                        </m:r>
                      </m:sup>
                    </m:sSubSup>
                    <m:r>
                      <a:rPr lang="en-GB" sz="1400" i="1">
                        <a:solidFill>
                          <a:schemeClr val="tx1"/>
                        </a:solidFill>
                        <a:effectLst/>
                        <a:latin typeface="Cambria Math" panose="02040503050406030204" pitchFamily="18" charset="0"/>
                        <a:ea typeface="+mn-ea"/>
                        <a:cs typeface="+mn-cs"/>
                      </a:rPr>
                      <m:t>=</m:t>
                    </m:r>
                    <m:sSub>
                      <m:sSubPr>
                        <m:ctrlPr>
                          <a:rPr lang="en-US" sz="1400" i="1">
                            <a:solidFill>
                              <a:schemeClr val="tx1"/>
                            </a:solidFill>
                            <a:effectLst/>
                            <a:latin typeface="Cambria Math" panose="02040503050406030204" pitchFamily="18" charset="0"/>
                            <a:ea typeface="+mn-ea"/>
                            <a:cs typeface="+mn-cs"/>
                          </a:rPr>
                        </m:ctrlPr>
                      </m:sSubPr>
                      <m:e>
                        <m:sSubSup>
                          <m:sSubSupPr>
                            <m:ctrlPr>
                              <a:rPr lang="en-US" sz="1400" i="1">
                                <a:solidFill>
                                  <a:schemeClr val="tx1"/>
                                </a:solidFill>
                                <a:effectLst/>
                                <a:latin typeface="Cambria Math" panose="02040503050406030204" pitchFamily="18" charset="0"/>
                                <a:ea typeface="+mn-ea"/>
                                <a:cs typeface="+mn-cs"/>
                              </a:rPr>
                            </m:ctrlPr>
                          </m:sSubSupPr>
                          <m:e>
                            <m:r>
                              <a:rPr lang="en-GB" sz="1400" i="1">
                                <a:solidFill>
                                  <a:schemeClr val="tx1"/>
                                </a:solidFill>
                                <a:effectLst/>
                                <a:latin typeface="Cambria Math" panose="02040503050406030204" pitchFamily="18" charset="0"/>
                                <a:ea typeface="+mn-ea"/>
                                <a:cs typeface="+mn-cs"/>
                              </a:rPr>
                              <m:t>(</m:t>
                            </m:r>
                            <m:r>
                              <a:rPr lang="en-GB" sz="1400" i="1">
                                <a:solidFill>
                                  <a:schemeClr val="tx1"/>
                                </a:solidFill>
                                <a:effectLst/>
                                <a:latin typeface="Cambria Math" panose="02040503050406030204" pitchFamily="18" charset="0"/>
                                <a:ea typeface="+mn-ea"/>
                                <a:cs typeface="+mn-cs"/>
                              </a:rPr>
                              <m:t>𝐸𝐺</m:t>
                            </m:r>
                          </m:e>
                          <m:sub>
                            <m:r>
                              <a:rPr lang="en-GB" sz="1400" i="1">
                                <a:solidFill>
                                  <a:schemeClr val="tx1"/>
                                </a:solidFill>
                                <a:effectLst/>
                                <a:latin typeface="Cambria Math" panose="02040503050406030204" pitchFamily="18" charset="0"/>
                                <a:ea typeface="+mn-ea"/>
                                <a:cs typeface="+mn-cs"/>
                              </a:rPr>
                              <m:t>𝑙</m:t>
                            </m:r>
                          </m:sub>
                          <m:sup>
                            <m:r>
                              <a:rPr lang="en-GB" sz="1400" i="1">
                                <a:solidFill>
                                  <a:schemeClr val="tx1"/>
                                </a:solidFill>
                                <a:effectLst/>
                                <a:latin typeface="Cambria Math" panose="02040503050406030204" pitchFamily="18" charset="0"/>
                                <a:ea typeface="+mn-ea"/>
                                <a:cs typeface="+mn-cs"/>
                              </a:rPr>
                              <m:t>𝑖</m:t>
                            </m:r>
                          </m:sup>
                        </m:sSubSup>
                        <m:r>
                          <a:rPr lang="en-GB" sz="1400" i="1">
                            <a:solidFill>
                              <a:schemeClr val="tx1"/>
                            </a:solidFill>
                            <a:effectLst/>
                            <a:latin typeface="Cambria Math" panose="02040503050406030204" pitchFamily="18" charset="0"/>
                            <a:ea typeface="+mn-ea"/>
                            <a:cs typeface="+mn-cs"/>
                          </a:rPr>
                          <m:t>)</m:t>
                        </m:r>
                      </m:e>
                      <m:sub>
                        <m:r>
                          <a:rPr lang="en-GB" sz="1400" i="1">
                            <a:solidFill>
                              <a:schemeClr val="tx1"/>
                            </a:solidFill>
                            <a:effectLst/>
                            <a:latin typeface="Cambria Math" panose="02040503050406030204" pitchFamily="18" charset="0"/>
                            <a:ea typeface="+mn-ea"/>
                            <a:cs typeface="+mn-cs"/>
                          </a:rPr>
                          <m:t>𝑛</m:t>
                        </m:r>
                      </m:sub>
                    </m:sSub>
                    <m:r>
                      <a:rPr lang="en-GB" sz="1400" i="1">
                        <a:solidFill>
                          <a:schemeClr val="tx1"/>
                        </a:solidFill>
                        <a:effectLst/>
                        <a:latin typeface="Cambria Math" panose="02040503050406030204" pitchFamily="18" charset="0"/>
                        <a:ea typeface="+mn-ea"/>
                        <a:cs typeface="+mn-cs"/>
                      </a:rPr>
                      <m:t>×</m:t>
                    </m:r>
                    <m:sSub>
                      <m:sSubPr>
                        <m:ctrlPr>
                          <a:rPr lang="en-US" sz="1400" i="1">
                            <a:solidFill>
                              <a:schemeClr val="tx1"/>
                            </a:solidFill>
                            <a:effectLst/>
                            <a:latin typeface="Cambria Math" panose="02040503050406030204" pitchFamily="18" charset="0"/>
                            <a:ea typeface="+mn-ea"/>
                            <a:cs typeface="+mn-cs"/>
                          </a:rPr>
                        </m:ctrlPr>
                      </m:sSubPr>
                      <m:e>
                        <m:r>
                          <a:rPr lang="en-GB" sz="1400" i="1">
                            <a:solidFill>
                              <a:schemeClr val="tx1"/>
                            </a:solidFill>
                            <a:effectLst/>
                            <a:latin typeface="Cambria Math" panose="02040503050406030204" pitchFamily="18" charset="0"/>
                            <a:ea typeface="+mn-ea"/>
                            <a:cs typeface="+mn-cs"/>
                          </a:rPr>
                          <m:t>𝐹</m:t>
                        </m:r>
                      </m:e>
                      <m:sub>
                        <m:r>
                          <a:rPr lang="en-GB" sz="1400" i="1">
                            <a:solidFill>
                              <a:schemeClr val="tx1"/>
                            </a:solidFill>
                            <a:effectLst/>
                            <a:latin typeface="Cambria Math" panose="02040503050406030204" pitchFamily="18" charset="0"/>
                            <a:ea typeface="+mn-ea"/>
                            <a:cs typeface="+mn-cs"/>
                          </a:rPr>
                          <m:t>𝑛</m:t>
                        </m:r>
                      </m:sub>
                    </m:sSub>
                  </m:oMath>
                </m:oMathPara>
              </a14:m>
              <a:endParaRPr lang="en-US" sz="1400">
                <a:solidFill>
                  <a:schemeClr val="tx1"/>
                </a:solidFill>
                <a:effectLst/>
                <a:latin typeface="+mn-lt"/>
                <a:ea typeface="+mn-ea"/>
                <a:cs typeface="+mn-cs"/>
              </a:endParaRPr>
            </a:p>
          </xdr:txBody>
        </xdr:sp>
      </mc:Choice>
      <mc:Fallback xmlns="">
        <xdr:sp macro="" textlink="">
          <xdr:nvSpPr>
            <xdr:cNvPr id="22" name="TextBox 21"/>
            <xdr:cNvSpPr txBox="1"/>
          </xdr:nvSpPr>
          <xdr:spPr>
            <a:xfrm>
              <a:off x="1011337" y="10032860"/>
              <a:ext cx="1356120" cy="2967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400" i="0">
                  <a:solidFill>
                    <a:schemeClr val="tx1"/>
                  </a:solidFill>
                  <a:effectLst/>
                  <a:latin typeface="+mn-lt"/>
                  <a:ea typeface="+mn-ea"/>
                  <a:cs typeface="+mn-cs"/>
                </a:rPr>
                <a:t>𝐹</a:t>
              </a:r>
              <a:r>
                <a:rPr lang="en-US" sz="1400" i="0">
                  <a:solidFill>
                    <a:schemeClr val="tx1"/>
                  </a:solidFill>
                  <a:effectLst/>
                  <a:latin typeface="+mn-lt"/>
                  <a:ea typeface="+mn-ea"/>
                  <a:cs typeface="+mn-cs"/>
                </a:rPr>
                <a:t>_</a:t>
              </a:r>
              <a:r>
                <a:rPr lang="en-GB" sz="1400" i="0">
                  <a:solidFill>
                    <a:schemeClr val="tx1"/>
                  </a:solidFill>
                  <a:effectLst/>
                  <a:latin typeface="+mn-lt"/>
                  <a:ea typeface="+mn-ea"/>
                  <a:cs typeface="+mn-cs"/>
                </a:rPr>
                <a:t>𝑙^𝑖=</a:t>
              </a:r>
              <a:r>
                <a:rPr lang="en-US" sz="1400" i="0">
                  <a:solidFill>
                    <a:schemeClr val="tx1"/>
                  </a:solidFill>
                  <a:effectLst/>
                  <a:latin typeface="+mn-lt"/>
                  <a:ea typeface="+mn-ea"/>
                  <a:cs typeface="+mn-cs"/>
                </a:rPr>
                <a:t>〖〖</a:t>
              </a:r>
              <a:r>
                <a:rPr lang="en-GB" sz="1400" i="0">
                  <a:solidFill>
                    <a:schemeClr val="tx1"/>
                  </a:solidFill>
                  <a:effectLst/>
                  <a:latin typeface="+mn-lt"/>
                  <a:ea typeface="+mn-ea"/>
                  <a:cs typeface="+mn-cs"/>
                </a:rPr>
                <a:t>(𝐸𝐺</a:t>
              </a:r>
              <a:r>
                <a:rPr lang="en-US" sz="1400" i="0">
                  <a:solidFill>
                    <a:schemeClr val="tx1"/>
                  </a:solidFill>
                  <a:effectLst/>
                  <a:latin typeface="+mn-lt"/>
                  <a:ea typeface="+mn-ea"/>
                  <a:cs typeface="+mn-cs"/>
                </a:rPr>
                <a:t>〗_</a:t>
              </a:r>
              <a:r>
                <a:rPr lang="en-GB" sz="1400" i="0">
                  <a:solidFill>
                    <a:schemeClr val="tx1"/>
                  </a:solidFill>
                  <a:effectLst/>
                  <a:latin typeface="+mn-lt"/>
                  <a:ea typeface="+mn-ea"/>
                  <a:cs typeface="+mn-cs"/>
                </a:rPr>
                <a:t>𝑙^𝑖)</a:t>
              </a:r>
              <a:r>
                <a:rPr lang="en-US" sz="1400" i="0">
                  <a:solidFill>
                    <a:schemeClr val="tx1"/>
                  </a:solidFill>
                  <a:effectLst/>
                  <a:latin typeface="+mn-lt"/>
                  <a:ea typeface="+mn-ea"/>
                  <a:cs typeface="+mn-cs"/>
                </a:rPr>
                <a:t>〗_</a:t>
              </a:r>
              <a:r>
                <a:rPr lang="en-GB" sz="1400" i="0">
                  <a:solidFill>
                    <a:schemeClr val="tx1"/>
                  </a:solidFill>
                  <a:effectLst/>
                  <a:latin typeface="+mn-lt"/>
                  <a:ea typeface="+mn-ea"/>
                  <a:cs typeface="+mn-cs"/>
                </a:rPr>
                <a:t>𝑛×𝐹</a:t>
              </a:r>
              <a:r>
                <a:rPr lang="en-US" sz="1400" i="0">
                  <a:solidFill>
                    <a:schemeClr val="tx1"/>
                  </a:solidFill>
                  <a:effectLst/>
                  <a:latin typeface="+mn-lt"/>
                  <a:ea typeface="+mn-ea"/>
                  <a:cs typeface="+mn-cs"/>
                </a:rPr>
                <a:t>_</a:t>
              </a:r>
              <a:r>
                <a:rPr lang="en-GB" sz="1400" i="0">
                  <a:solidFill>
                    <a:schemeClr val="tx1"/>
                  </a:solidFill>
                  <a:effectLst/>
                  <a:latin typeface="+mn-lt"/>
                  <a:ea typeface="+mn-ea"/>
                  <a:cs typeface="+mn-cs"/>
                </a:rPr>
                <a:t>𝑛</a:t>
              </a:r>
              <a:endParaRPr lang="en-US" sz="1400">
                <a:solidFill>
                  <a:schemeClr val="tx1"/>
                </a:solidFill>
                <a:effectLst/>
                <a:latin typeface="+mn-lt"/>
                <a:ea typeface="+mn-ea"/>
                <a:cs typeface="+mn-cs"/>
              </a:endParaRPr>
            </a:p>
          </xdr:txBody>
        </xdr:sp>
      </mc:Fallback>
    </mc:AlternateContent>
    <xdr:clientData/>
  </xdr:oneCellAnchor>
  <xdr:oneCellAnchor>
    <xdr:from>
      <xdr:col>1</xdr:col>
      <xdr:colOff>11416</xdr:colOff>
      <xdr:row>13</xdr:row>
      <xdr:rowOff>15696</xdr:rowOff>
    </xdr:from>
    <xdr:ext cx="244134" cy="190309"/>
    <mc:AlternateContent xmlns:mc="http://schemas.openxmlformats.org/markup-compatibility/2006" xmlns:a14="http://schemas.microsoft.com/office/drawing/2010/main">
      <mc:Choice Requires="a14">
        <xdr:sp macro="" textlink="">
          <xdr:nvSpPr>
            <xdr:cNvPr id="23" name="TextBox 22">
              <a:extLst>
                <a:ext uri="{FF2B5EF4-FFF2-40B4-BE49-F238E27FC236}">
                  <a16:creationId xmlns:a16="http://schemas.microsoft.com/office/drawing/2014/main" id="{00000000-0008-0000-0400-000017000000}"/>
                </a:ext>
              </a:extLst>
            </xdr:cNvPr>
            <xdr:cNvSpPr txBox="1"/>
          </xdr:nvSpPr>
          <xdr:spPr>
            <a:xfrm>
              <a:off x="991794" y="8681123"/>
              <a:ext cx="244134"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Sup>
                      <m:sSubSupPr>
                        <m:ctrlPr>
                          <a:rPr lang="en-US" sz="1100" i="1">
                            <a:solidFill>
                              <a:schemeClr val="tx1"/>
                            </a:solidFill>
                            <a:effectLst/>
                            <a:latin typeface="Cambria Math" panose="02040503050406030204" pitchFamily="18" charset="0"/>
                            <a:ea typeface="+mn-ea"/>
                            <a:cs typeface="+mn-cs"/>
                          </a:rPr>
                        </m:ctrlPr>
                      </m:sSubSupPr>
                      <m:e>
                        <m:r>
                          <a:rPr lang="en-GB" sz="1100" i="1">
                            <a:solidFill>
                              <a:schemeClr val="tx1"/>
                            </a:solidFill>
                            <a:effectLst/>
                            <a:latin typeface="Cambria Math" panose="02040503050406030204" pitchFamily="18" charset="0"/>
                            <a:ea typeface="+mn-ea"/>
                            <a:cs typeface="+mn-cs"/>
                          </a:rPr>
                          <m:t>𝐶</m:t>
                        </m:r>
                      </m:e>
                      <m:sub>
                        <m:r>
                          <a:rPr lang="en-GB" sz="1100" i="1">
                            <a:solidFill>
                              <a:schemeClr val="tx1"/>
                            </a:solidFill>
                            <a:effectLst/>
                            <a:latin typeface="Cambria Math" panose="02040503050406030204" pitchFamily="18" charset="0"/>
                            <a:ea typeface="+mn-ea"/>
                            <a:cs typeface="+mn-cs"/>
                          </a:rPr>
                          <m:t>𝑙</m:t>
                        </m:r>
                      </m:sub>
                      <m:sup>
                        <m:r>
                          <a:rPr lang="en-GB" sz="1100" i="1">
                            <a:solidFill>
                              <a:schemeClr val="tx1"/>
                            </a:solidFill>
                            <a:effectLst/>
                            <a:latin typeface="Cambria Math" panose="02040503050406030204" pitchFamily="18" charset="0"/>
                            <a:ea typeface="+mn-ea"/>
                            <a:cs typeface="+mn-cs"/>
                          </a:rPr>
                          <m:t>𝑖</m:t>
                        </m:r>
                      </m:sup>
                    </m:sSubSup>
                  </m:oMath>
                </m:oMathPara>
              </a14:m>
              <a:endParaRPr lang="en-US" sz="1100">
                <a:solidFill>
                  <a:schemeClr val="tx1"/>
                </a:solidFill>
                <a:effectLst/>
                <a:latin typeface="+mn-lt"/>
                <a:ea typeface="+mn-ea"/>
                <a:cs typeface="+mn-cs"/>
              </a:endParaRPr>
            </a:p>
          </xdr:txBody>
        </xdr:sp>
      </mc:Choice>
      <mc:Fallback xmlns="">
        <xdr:sp macro="" textlink="">
          <xdr:nvSpPr>
            <xdr:cNvPr id="23" name="TextBox 22"/>
            <xdr:cNvSpPr txBox="1"/>
          </xdr:nvSpPr>
          <xdr:spPr>
            <a:xfrm>
              <a:off x="991794" y="8681123"/>
              <a:ext cx="244134"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i="0">
                  <a:solidFill>
                    <a:schemeClr val="tx1"/>
                  </a:solidFill>
                  <a:effectLst/>
                  <a:latin typeface="+mn-lt"/>
                  <a:ea typeface="+mn-ea"/>
                  <a:cs typeface="+mn-cs"/>
                </a:rPr>
                <a:t>𝐶</a:t>
              </a:r>
              <a:r>
                <a:rPr lang="en-US" sz="1100" i="0">
                  <a:solidFill>
                    <a:schemeClr val="tx1"/>
                  </a:solidFill>
                  <a:effectLst/>
                  <a:latin typeface="+mn-lt"/>
                  <a:ea typeface="+mn-ea"/>
                  <a:cs typeface="+mn-cs"/>
                </a:rPr>
                <a:t>_</a:t>
              </a:r>
              <a:r>
                <a:rPr lang="en-GB" sz="1100" i="0">
                  <a:solidFill>
                    <a:schemeClr val="tx1"/>
                  </a:solidFill>
                  <a:effectLst/>
                  <a:latin typeface="+mn-lt"/>
                  <a:ea typeface="+mn-ea"/>
                  <a:cs typeface="+mn-cs"/>
                </a:rPr>
                <a:t>𝑙^𝑖</a:t>
              </a:r>
              <a:endParaRPr lang="en-US" sz="1100">
                <a:solidFill>
                  <a:schemeClr val="tx1"/>
                </a:solidFill>
                <a:effectLst/>
                <a:latin typeface="+mn-lt"/>
                <a:ea typeface="+mn-ea"/>
                <a:cs typeface="+mn-cs"/>
              </a:endParaRPr>
            </a:p>
          </xdr:txBody>
        </xdr:sp>
      </mc:Fallback>
    </mc:AlternateContent>
    <xdr:clientData/>
  </xdr:oneCellAnchor>
  <xdr:oneCellAnchor>
    <xdr:from>
      <xdr:col>1</xdr:col>
      <xdr:colOff>2122</xdr:colOff>
      <xdr:row>14</xdr:row>
      <xdr:rowOff>24990</xdr:rowOff>
    </xdr:from>
    <xdr:ext cx="313829" cy="190309"/>
    <mc:AlternateContent xmlns:mc="http://schemas.openxmlformats.org/markup-compatibility/2006" xmlns:a14="http://schemas.microsoft.com/office/drawing/2010/main">
      <mc:Choice Requires="a14">
        <xdr:sp macro="" textlink="">
          <xdr:nvSpPr>
            <xdr:cNvPr id="24" name="TextBox 23">
              <a:extLst>
                <a:ext uri="{FF2B5EF4-FFF2-40B4-BE49-F238E27FC236}">
                  <a16:creationId xmlns:a16="http://schemas.microsoft.com/office/drawing/2014/main" id="{00000000-0008-0000-0400-000018000000}"/>
                </a:ext>
              </a:extLst>
            </xdr:cNvPr>
            <xdr:cNvSpPr txBox="1"/>
          </xdr:nvSpPr>
          <xdr:spPr>
            <a:xfrm>
              <a:off x="982500" y="8918088"/>
              <a:ext cx="313829"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Sup>
                      <m:sSubSupPr>
                        <m:ctrlPr>
                          <a:rPr lang="en-US" sz="1100" i="1">
                            <a:solidFill>
                              <a:schemeClr val="tx1"/>
                            </a:solidFill>
                            <a:effectLst/>
                            <a:latin typeface="Cambria Math" panose="02040503050406030204" pitchFamily="18" charset="0"/>
                            <a:ea typeface="+mn-ea"/>
                            <a:cs typeface="+mn-cs"/>
                          </a:rPr>
                        </m:ctrlPr>
                      </m:sSubSupPr>
                      <m:e>
                        <m:r>
                          <a:rPr lang="en-GB" sz="1100" i="1">
                            <a:solidFill>
                              <a:schemeClr val="tx1"/>
                            </a:solidFill>
                            <a:effectLst/>
                            <a:latin typeface="Cambria Math" panose="02040503050406030204" pitchFamily="18" charset="0"/>
                            <a:ea typeface="+mn-ea"/>
                            <a:cs typeface="+mn-cs"/>
                          </a:rPr>
                          <m:t>𝐸𝐶</m:t>
                        </m:r>
                      </m:e>
                      <m:sub>
                        <m:r>
                          <a:rPr lang="en-GB" sz="1100" i="1">
                            <a:solidFill>
                              <a:schemeClr val="tx1"/>
                            </a:solidFill>
                            <a:effectLst/>
                            <a:latin typeface="Cambria Math" panose="02040503050406030204" pitchFamily="18" charset="0"/>
                            <a:ea typeface="+mn-ea"/>
                            <a:cs typeface="+mn-cs"/>
                          </a:rPr>
                          <m:t>𝑙</m:t>
                        </m:r>
                      </m:sub>
                      <m:sup>
                        <m:r>
                          <a:rPr lang="en-GB" sz="1100" i="1">
                            <a:solidFill>
                              <a:schemeClr val="tx1"/>
                            </a:solidFill>
                            <a:effectLst/>
                            <a:latin typeface="Cambria Math" panose="02040503050406030204" pitchFamily="18" charset="0"/>
                            <a:ea typeface="+mn-ea"/>
                            <a:cs typeface="+mn-cs"/>
                          </a:rPr>
                          <m:t>𝑖</m:t>
                        </m:r>
                      </m:sup>
                    </m:sSubSup>
                  </m:oMath>
                </m:oMathPara>
              </a14:m>
              <a:endParaRPr lang="en-US" sz="1100">
                <a:solidFill>
                  <a:schemeClr val="tx1"/>
                </a:solidFill>
                <a:effectLst/>
                <a:latin typeface="+mn-lt"/>
                <a:ea typeface="+mn-ea"/>
                <a:cs typeface="+mn-cs"/>
              </a:endParaRPr>
            </a:p>
          </xdr:txBody>
        </xdr:sp>
      </mc:Choice>
      <mc:Fallback xmlns="">
        <xdr:sp macro="" textlink="">
          <xdr:nvSpPr>
            <xdr:cNvPr id="24" name="TextBox 23"/>
            <xdr:cNvSpPr txBox="1"/>
          </xdr:nvSpPr>
          <xdr:spPr>
            <a:xfrm>
              <a:off x="982500" y="8918088"/>
              <a:ext cx="313829"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100" i="0">
                  <a:solidFill>
                    <a:schemeClr val="tx1"/>
                  </a:solidFill>
                  <a:effectLst/>
                  <a:latin typeface="+mn-lt"/>
                  <a:ea typeface="+mn-ea"/>
                  <a:cs typeface="+mn-cs"/>
                </a:rPr>
                <a:t>〖</a:t>
              </a:r>
              <a:r>
                <a:rPr lang="en-GB" sz="1100" i="0">
                  <a:solidFill>
                    <a:schemeClr val="tx1"/>
                  </a:solidFill>
                  <a:effectLst/>
                  <a:latin typeface="+mn-lt"/>
                  <a:ea typeface="+mn-ea"/>
                  <a:cs typeface="+mn-cs"/>
                </a:rPr>
                <a:t>𝐸𝐶</a:t>
              </a:r>
              <a:r>
                <a:rPr lang="en-US" sz="1100" i="0">
                  <a:solidFill>
                    <a:schemeClr val="tx1"/>
                  </a:solidFill>
                  <a:effectLst/>
                  <a:latin typeface="+mn-lt"/>
                  <a:ea typeface="+mn-ea"/>
                  <a:cs typeface="+mn-cs"/>
                </a:rPr>
                <a:t>〗_</a:t>
              </a:r>
              <a:r>
                <a:rPr lang="en-GB" sz="1100" i="0">
                  <a:solidFill>
                    <a:schemeClr val="tx1"/>
                  </a:solidFill>
                  <a:effectLst/>
                  <a:latin typeface="+mn-lt"/>
                  <a:ea typeface="+mn-ea"/>
                  <a:cs typeface="+mn-cs"/>
                </a:rPr>
                <a:t>𝑙^𝑖</a:t>
              </a:r>
              <a:endParaRPr lang="en-US" sz="1100">
                <a:solidFill>
                  <a:schemeClr val="tx1"/>
                </a:solidFill>
                <a:effectLst/>
                <a:latin typeface="+mn-lt"/>
                <a:ea typeface="+mn-ea"/>
                <a:cs typeface="+mn-cs"/>
              </a:endParaRPr>
            </a:p>
          </xdr:txBody>
        </xdr:sp>
      </mc:Fallback>
    </mc:AlternateContent>
    <xdr:clientData/>
  </xdr:oneCellAnchor>
  <xdr:oneCellAnchor>
    <xdr:from>
      <xdr:col>1</xdr:col>
      <xdr:colOff>2122</xdr:colOff>
      <xdr:row>15</xdr:row>
      <xdr:rowOff>24989</xdr:rowOff>
    </xdr:from>
    <xdr:ext cx="225548" cy="189732"/>
    <mc:AlternateContent xmlns:mc="http://schemas.openxmlformats.org/markup-compatibility/2006" xmlns:a14="http://schemas.microsoft.com/office/drawing/2010/main">
      <mc:Choice Requires="a14">
        <xdr:sp macro="" textlink="">
          <xdr:nvSpPr>
            <xdr:cNvPr id="25" name="TextBox 24">
              <a:extLst>
                <a:ext uri="{FF2B5EF4-FFF2-40B4-BE49-F238E27FC236}">
                  <a16:creationId xmlns:a16="http://schemas.microsoft.com/office/drawing/2014/main" id="{00000000-0008-0000-0400-000019000000}"/>
                </a:ext>
              </a:extLst>
            </xdr:cNvPr>
            <xdr:cNvSpPr txBox="1"/>
          </xdr:nvSpPr>
          <xdr:spPr>
            <a:xfrm>
              <a:off x="982500" y="9155050"/>
              <a:ext cx="225548" cy="1897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Sup>
                      <m:sSubSupPr>
                        <m:ctrlPr>
                          <a:rPr lang="en-US" sz="1100" i="1">
                            <a:solidFill>
                              <a:schemeClr val="tx1"/>
                            </a:solidFill>
                            <a:effectLst/>
                            <a:latin typeface="Cambria Math" panose="02040503050406030204" pitchFamily="18" charset="0"/>
                            <a:ea typeface="+mn-ea"/>
                            <a:cs typeface="+mn-cs"/>
                          </a:rPr>
                        </m:ctrlPr>
                      </m:sSubSupPr>
                      <m:e>
                        <m:r>
                          <a:rPr lang="en-GB" sz="1100" i="1">
                            <a:solidFill>
                              <a:schemeClr val="tx1"/>
                            </a:solidFill>
                            <a:effectLst/>
                            <a:latin typeface="Cambria Math" panose="02040503050406030204" pitchFamily="18" charset="0"/>
                            <a:ea typeface="+mn-ea"/>
                            <a:cs typeface="+mn-cs"/>
                          </a:rPr>
                          <m:t>𝐹</m:t>
                        </m:r>
                      </m:e>
                      <m:sub>
                        <m:r>
                          <a:rPr lang="en-GB" sz="1100" i="1">
                            <a:solidFill>
                              <a:schemeClr val="tx1"/>
                            </a:solidFill>
                            <a:effectLst/>
                            <a:latin typeface="Cambria Math" panose="02040503050406030204" pitchFamily="18" charset="0"/>
                            <a:ea typeface="+mn-ea"/>
                            <a:cs typeface="+mn-cs"/>
                          </a:rPr>
                          <m:t>𝑙</m:t>
                        </m:r>
                      </m:sub>
                      <m:sup>
                        <m:r>
                          <a:rPr lang="en-GB" sz="1100" i="1">
                            <a:solidFill>
                              <a:schemeClr val="tx1"/>
                            </a:solidFill>
                            <a:effectLst/>
                            <a:latin typeface="Cambria Math" panose="02040503050406030204" pitchFamily="18" charset="0"/>
                            <a:ea typeface="+mn-ea"/>
                            <a:cs typeface="+mn-cs"/>
                          </a:rPr>
                          <m:t>𝑖</m:t>
                        </m:r>
                      </m:sup>
                    </m:sSubSup>
                  </m:oMath>
                </m:oMathPara>
              </a14:m>
              <a:endParaRPr lang="en-US" sz="1100">
                <a:solidFill>
                  <a:schemeClr val="tx1"/>
                </a:solidFill>
                <a:effectLst/>
                <a:latin typeface="+mn-lt"/>
                <a:ea typeface="+mn-ea"/>
                <a:cs typeface="+mn-cs"/>
              </a:endParaRPr>
            </a:p>
          </xdr:txBody>
        </xdr:sp>
      </mc:Choice>
      <mc:Fallback xmlns="">
        <xdr:sp macro="" textlink="">
          <xdr:nvSpPr>
            <xdr:cNvPr id="25" name="TextBox 24"/>
            <xdr:cNvSpPr txBox="1"/>
          </xdr:nvSpPr>
          <xdr:spPr>
            <a:xfrm>
              <a:off x="982500" y="9155050"/>
              <a:ext cx="225548" cy="1897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i="0">
                  <a:solidFill>
                    <a:schemeClr val="tx1"/>
                  </a:solidFill>
                  <a:effectLst/>
                  <a:latin typeface="+mn-lt"/>
                  <a:ea typeface="+mn-ea"/>
                  <a:cs typeface="+mn-cs"/>
                </a:rPr>
                <a:t>𝐹</a:t>
              </a:r>
              <a:r>
                <a:rPr lang="en-US" sz="1100" i="0">
                  <a:solidFill>
                    <a:schemeClr val="tx1"/>
                  </a:solidFill>
                  <a:effectLst/>
                  <a:latin typeface="+mn-lt"/>
                  <a:ea typeface="+mn-ea"/>
                  <a:cs typeface="+mn-cs"/>
                </a:rPr>
                <a:t>_</a:t>
              </a:r>
              <a:r>
                <a:rPr lang="en-GB" sz="1100" i="0">
                  <a:solidFill>
                    <a:schemeClr val="tx1"/>
                  </a:solidFill>
                  <a:effectLst/>
                  <a:latin typeface="+mn-lt"/>
                  <a:ea typeface="+mn-ea"/>
                  <a:cs typeface="+mn-cs"/>
                </a:rPr>
                <a:t>𝑙^𝑖</a:t>
              </a:r>
              <a:endParaRPr lang="en-US" sz="1100">
                <a:solidFill>
                  <a:schemeClr val="tx1"/>
                </a:solidFill>
                <a:effectLst/>
                <a:latin typeface="+mn-lt"/>
                <a:ea typeface="+mn-ea"/>
                <a:cs typeface="+mn-cs"/>
              </a:endParaRPr>
            </a:p>
          </xdr:txBody>
        </xdr:sp>
      </mc:Fallback>
    </mc:AlternateContent>
    <xdr:clientData/>
  </xdr:oneCellAnchor>
  <xdr:oneCellAnchor>
    <xdr:from>
      <xdr:col>1</xdr:col>
      <xdr:colOff>6245</xdr:colOff>
      <xdr:row>6</xdr:row>
      <xdr:rowOff>25483</xdr:rowOff>
    </xdr:from>
    <xdr:ext cx="263243" cy="190309"/>
    <mc:AlternateContent xmlns:mc="http://schemas.openxmlformats.org/markup-compatibility/2006" xmlns:a14="http://schemas.microsoft.com/office/drawing/2010/main">
      <mc:Choice Requires="a14">
        <xdr:sp macro="" textlink="">
          <xdr:nvSpPr>
            <xdr:cNvPr id="26" name="TextBox 25">
              <a:extLst>
                <a:ext uri="{FF2B5EF4-FFF2-40B4-BE49-F238E27FC236}">
                  <a16:creationId xmlns:a16="http://schemas.microsoft.com/office/drawing/2014/main" id="{00000000-0008-0000-0400-00001A000000}"/>
                </a:ext>
              </a:extLst>
            </xdr:cNvPr>
            <xdr:cNvSpPr txBox="1"/>
          </xdr:nvSpPr>
          <xdr:spPr>
            <a:xfrm>
              <a:off x="986623" y="7273776"/>
              <a:ext cx="263243"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Sup>
                      <m:sSubSupPr>
                        <m:ctrlPr>
                          <a:rPr lang="en-US" sz="1100" i="1">
                            <a:solidFill>
                              <a:schemeClr val="tx1"/>
                            </a:solidFill>
                            <a:effectLst/>
                            <a:latin typeface="Cambria Math" panose="02040503050406030204" pitchFamily="18" charset="0"/>
                            <a:ea typeface="+mn-ea"/>
                            <a:cs typeface="+mn-cs"/>
                          </a:rPr>
                        </m:ctrlPr>
                      </m:sSubSupPr>
                      <m:e>
                        <m:r>
                          <a:rPr lang="en-GB" sz="1100" i="1">
                            <a:solidFill>
                              <a:schemeClr val="tx1"/>
                            </a:solidFill>
                            <a:effectLst/>
                            <a:latin typeface="Cambria Math" panose="02040503050406030204" pitchFamily="18" charset="0"/>
                            <a:ea typeface="+mn-ea"/>
                            <a:cs typeface="+mn-cs"/>
                          </a:rPr>
                          <m:t>𝐶</m:t>
                        </m:r>
                      </m:e>
                      <m:sub>
                        <m:r>
                          <a:rPr lang="en-GB" sz="1100" i="1">
                            <a:solidFill>
                              <a:schemeClr val="tx1"/>
                            </a:solidFill>
                            <a:effectLst/>
                            <a:latin typeface="Cambria Math" panose="02040503050406030204" pitchFamily="18" charset="0"/>
                            <a:ea typeface="+mn-ea"/>
                            <a:cs typeface="+mn-cs"/>
                          </a:rPr>
                          <m:t>𝑙</m:t>
                        </m:r>
                      </m:sub>
                      <m:sup>
                        <m:r>
                          <a:rPr lang="en-GB" sz="1100" i="1">
                            <a:solidFill>
                              <a:schemeClr val="tx1"/>
                            </a:solidFill>
                            <a:effectLst/>
                            <a:latin typeface="Cambria Math" panose="02040503050406030204" pitchFamily="18" charset="0"/>
                            <a:ea typeface="+mn-ea"/>
                            <a:cs typeface="+mn-cs"/>
                          </a:rPr>
                          <m:t>𝑖</m:t>
                        </m:r>
                      </m:sup>
                    </m:sSubSup>
                  </m:oMath>
                </m:oMathPara>
              </a14:m>
              <a:endParaRPr lang="en-US" sz="1400">
                <a:solidFill>
                  <a:schemeClr val="tx1"/>
                </a:solidFill>
                <a:effectLst/>
                <a:latin typeface="+mn-lt"/>
                <a:ea typeface="+mn-ea"/>
                <a:cs typeface="+mn-cs"/>
              </a:endParaRPr>
            </a:p>
          </xdr:txBody>
        </xdr:sp>
      </mc:Choice>
      <mc:Fallback xmlns="">
        <xdr:sp macro="" textlink="">
          <xdr:nvSpPr>
            <xdr:cNvPr id="26" name="TextBox 25"/>
            <xdr:cNvSpPr txBox="1"/>
          </xdr:nvSpPr>
          <xdr:spPr>
            <a:xfrm>
              <a:off x="986623" y="7273776"/>
              <a:ext cx="263243"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i="0">
                  <a:solidFill>
                    <a:schemeClr val="tx1"/>
                  </a:solidFill>
                  <a:effectLst/>
                  <a:latin typeface="+mn-lt"/>
                  <a:ea typeface="+mn-ea"/>
                  <a:cs typeface="+mn-cs"/>
                </a:rPr>
                <a:t>𝐶</a:t>
              </a:r>
              <a:r>
                <a:rPr lang="en-US" sz="1100" i="0">
                  <a:solidFill>
                    <a:schemeClr val="tx1"/>
                  </a:solidFill>
                  <a:effectLst/>
                  <a:latin typeface="+mn-lt"/>
                  <a:ea typeface="+mn-ea"/>
                  <a:cs typeface="+mn-cs"/>
                </a:rPr>
                <a:t>_</a:t>
              </a:r>
              <a:r>
                <a:rPr lang="en-GB" sz="1100" i="0">
                  <a:solidFill>
                    <a:schemeClr val="tx1"/>
                  </a:solidFill>
                  <a:effectLst/>
                  <a:latin typeface="+mn-lt"/>
                  <a:ea typeface="+mn-ea"/>
                  <a:cs typeface="+mn-cs"/>
                </a:rPr>
                <a:t>𝑙^𝑖</a:t>
              </a:r>
              <a:endParaRPr lang="en-US" sz="1400">
                <a:solidFill>
                  <a:schemeClr val="tx1"/>
                </a:solidFill>
                <a:effectLst/>
                <a:latin typeface="+mn-lt"/>
                <a:ea typeface="+mn-ea"/>
                <a:cs typeface="+mn-cs"/>
              </a:endParaRPr>
            </a:p>
          </xdr:txBody>
        </xdr:sp>
      </mc:Fallback>
    </mc:AlternateContent>
    <xdr:clientData/>
  </xdr:oneCellAnchor>
  <xdr:oneCellAnchor>
    <xdr:from>
      <xdr:col>1</xdr:col>
      <xdr:colOff>14609</xdr:colOff>
      <xdr:row>5</xdr:row>
      <xdr:rowOff>15261</xdr:rowOff>
    </xdr:from>
    <xdr:ext cx="231648" cy="189732"/>
    <mc:AlternateContent xmlns:mc="http://schemas.openxmlformats.org/markup-compatibility/2006" xmlns:a14="http://schemas.microsoft.com/office/drawing/2010/main">
      <mc:Choice Requires="a14">
        <xdr:sp macro="" textlink="">
          <xdr:nvSpPr>
            <xdr:cNvPr id="27" name="TextBox 26">
              <a:extLst>
                <a:ext uri="{FF2B5EF4-FFF2-40B4-BE49-F238E27FC236}">
                  <a16:creationId xmlns:a16="http://schemas.microsoft.com/office/drawing/2014/main" id="{00000000-0008-0000-0400-00001B000000}"/>
                </a:ext>
              </a:extLst>
            </xdr:cNvPr>
            <xdr:cNvSpPr txBox="1"/>
          </xdr:nvSpPr>
          <xdr:spPr>
            <a:xfrm>
              <a:off x="994987" y="7035883"/>
              <a:ext cx="231648" cy="1897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p>
                      <m:sSupPr>
                        <m:ctrlPr>
                          <a:rPr lang="en-US" sz="1100" i="1">
                            <a:solidFill>
                              <a:schemeClr val="tx1"/>
                            </a:solidFill>
                            <a:effectLst/>
                            <a:latin typeface="Cambria Math" panose="02040503050406030204" pitchFamily="18" charset="0"/>
                            <a:ea typeface="+mn-ea"/>
                            <a:cs typeface="+mn-cs"/>
                          </a:rPr>
                        </m:ctrlPr>
                      </m:sSupPr>
                      <m:e>
                        <m:r>
                          <a:rPr lang="en-GB" sz="1100" i="1">
                            <a:solidFill>
                              <a:schemeClr val="tx1"/>
                            </a:solidFill>
                            <a:effectLst/>
                            <a:latin typeface="Cambria Math" panose="02040503050406030204" pitchFamily="18" charset="0"/>
                            <a:ea typeface="+mn-ea"/>
                            <a:cs typeface="+mn-cs"/>
                          </a:rPr>
                          <m:t>𝐶</m:t>
                        </m:r>
                      </m:e>
                      <m:sup>
                        <m:r>
                          <a:rPr lang="en-GB" sz="1100" i="1">
                            <a:solidFill>
                              <a:schemeClr val="tx1"/>
                            </a:solidFill>
                            <a:effectLst/>
                            <a:latin typeface="Cambria Math" panose="02040503050406030204" pitchFamily="18" charset="0"/>
                            <a:ea typeface="+mn-ea"/>
                            <a:cs typeface="+mn-cs"/>
                          </a:rPr>
                          <m:t>𝑖</m:t>
                        </m:r>
                      </m:sup>
                    </m:sSup>
                  </m:oMath>
                </m:oMathPara>
              </a14:m>
              <a:endParaRPr lang="en-US" sz="1100">
                <a:solidFill>
                  <a:schemeClr val="tx1"/>
                </a:solidFill>
                <a:effectLst/>
                <a:latin typeface="+mn-lt"/>
                <a:ea typeface="+mn-ea"/>
                <a:cs typeface="+mn-cs"/>
              </a:endParaRPr>
            </a:p>
          </xdr:txBody>
        </xdr:sp>
      </mc:Choice>
      <mc:Fallback xmlns="">
        <xdr:sp macro="" textlink="">
          <xdr:nvSpPr>
            <xdr:cNvPr id="27" name="TextBox 26"/>
            <xdr:cNvSpPr txBox="1"/>
          </xdr:nvSpPr>
          <xdr:spPr>
            <a:xfrm>
              <a:off x="994987" y="7035883"/>
              <a:ext cx="231648" cy="1897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i="0">
                  <a:solidFill>
                    <a:schemeClr val="tx1"/>
                  </a:solidFill>
                  <a:effectLst/>
                  <a:latin typeface="+mn-lt"/>
                  <a:ea typeface="+mn-ea"/>
                  <a:cs typeface="+mn-cs"/>
                </a:rPr>
                <a:t>𝐶</a:t>
              </a:r>
              <a:r>
                <a:rPr lang="en-US" sz="1100" i="0">
                  <a:solidFill>
                    <a:schemeClr val="tx1"/>
                  </a:solidFill>
                  <a:effectLst/>
                  <a:latin typeface="+mn-lt"/>
                  <a:ea typeface="+mn-ea"/>
                  <a:cs typeface="+mn-cs"/>
                </a:rPr>
                <a:t>^</a:t>
              </a:r>
              <a:r>
                <a:rPr lang="en-GB" sz="1100" i="0">
                  <a:solidFill>
                    <a:schemeClr val="tx1"/>
                  </a:solidFill>
                  <a:effectLst/>
                  <a:latin typeface="+mn-lt"/>
                  <a:ea typeface="+mn-ea"/>
                  <a:cs typeface="+mn-cs"/>
                </a:rPr>
                <a:t>𝑖</a:t>
              </a:r>
              <a:endParaRPr lang="en-US" sz="1100">
                <a:solidFill>
                  <a:schemeClr val="tx1"/>
                </a:solidFill>
                <a:effectLst/>
                <a:latin typeface="+mn-lt"/>
                <a:ea typeface="+mn-ea"/>
                <a:cs typeface="+mn-cs"/>
              </a:endParaRPr>
            </a:p>
          </xdr:txBody>
        </xdr:sp>
      </mc:Fallback>
    </mc:AlternateContent>
    <xdr:clientData/>
  </xdr:oneCellAnchor>
  <xdr:oneCellAnchor>
    <xdr:from>
      <xdr:col>1</xdr:col>
      <xdr:colOff>322</xdr:colOff>
      <xdr:row>24</xdr:row>
      <xdr:rowOff>27398</xdr:rowOff>
    </xdr:from>
    <xdr:ext cx="269165" cy="172227"/>
    <mc:AlternateContent xmlns:mc="http://schemas.openxmlformats.org/markup-compatibility/2006" xmlns:a14="http://schemas.microsoft.com/office/drawing/2010/main">
      <mc:Choice Requires="a14">
        <xdr:sp macro="" textlink="">
          <xdr:nvSpPr>
            <xdr:cNvPr id="28" name="TextBox 27">
              <a:extLst>
                <a:ext uri="{FF2B5EF4-FFF2-40B4-BE49-F238E27FC236}">
                  <a16:creationId xmlns:a16="http://schemas.microsoft.com/office/drawing/2014/main" id="{00000000-0008-0000-0400-00001C000000}"/>
                </a:ext>
              </a:extLst>
            </xdr:cNvPr>
            <xdr:cNvSpPr txBox="1"/>
          </xdr:nvSpPr>
          <xdr:spPr>
            <a:xfrm>
              <a:off x="980700" y="11067105"/>
              <a:ext cx="2691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1100" i="1">
                            <a:solidFill>
                              <a:schemeClr val="tx1"/>
                            </a:solidFill>
                            <a:effectLst/>
                            <a:latin typeface="Cambria Math" panose="02040503050406030204" pitchFamily="18" charset="0"/>
                            <a:ea typeface="+mn-ea"/>
                            <a:cs typeface="+mn-cs"/>
                          </a:rPr>
                        </m:ctrlPr>
                      </m:sSubPr>
                      <m:e>
                        <m:r>
                          <a:rPr lang="en-GB" sz="1100" i="1">
                            <a:solidFill>
                              <a:schemeClr val="tx1"/>
                            </a:solidFill>
                            <a:effectLst/>
                            <a:latin typeface="Cambria Math" panose="02040503050406030204" pitchFamily="18" charset="0"/>
                            <a:ea typeface="+mn-ea"/>
                            <a:cs typeface="+mn-cs"/>
                          </a:rPr>
                          <m:t>𝐹</m:t>
                        </m:r>
                      </m:e>
                      <m:sub>
                        <m:r>
                          <a:rPr lang="en-GB" sz="1100" i="1">
                            <a:solidFill>
                              <a:schemeClr val="tx1"/>
                            </a:solidFill>
                            <a:effectLst/>
                            <a:latin typeface="Cambria Math" panose="02040503050406030204" pitchFamily="18" charset="0"/>
                            <a:ea typeface="+mn-ea"/>
                            <a:cs typeface="+mn-cs"/>
                          </a:rPr>
                          <m:t>𝑛</m:t>
                        </m:r>
                      </m:sub>
                    </m:sSub>
                  </m:oMath>
                </m:oMathPara>
              </a14:m>
              <a:endParaRPr lang="en-US" sz="1100">
                <a:solidFill>
                  <a:schemeClr val="tx1"/>
                </a:solidFill>
                <a:effectLst/>
                <a:latin typeface="+mn-lt"/>
                <a:ea typeface="+mn-ea"/>
                <a:cs typeface="+mn-cs"/>
              </a:endParaRPr>
            </a:p>
          </xdr:txBody>
        </xdr:sp>
      </mc:Choice>
      <mc:Fallback xmlns="">
        <xdr:sp macro="" textlink="">
          <xdr:nvSpPr>
            <xdr:cNvPr id="28" name="TextBox 27"/>
            <xdr:cNvSpPr txBox="1"/>
          </xdr:nvSpPr>
          <xdr:spPr>
            <a:xfrm>
              <a:off x="980700" y="11067105"/>
              <a:ext cx="2691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i="0">
                  <a:solidFill>
                    <a:schemeClr val="tx1"/>
                  </a:solidFill>
                  <a:effectLst/>
                  <a:latin typeface="+mn-lt"/>
                  <a:ea typeface="+mn-ea"/>
                  <a:cs typeface="+mn-cs"/>
                </a:rPr>
                <a:t>𝐹</a:t>
              </a:r>
              <a:r>
                <a:rPr lang="en-US" sz="1100" i="0">
                  <a:solidFill>
                    <a:schemeClr val="tx1"/>
                  </a:solidFill>
                  <a:effectLst/>
                  <a:latin typeface="+mn-lt"/>
                  <a:ea typeface="+mn-ea"/>
                  <a:cs typeface="+mn-cs"/>
                </a:rPr>
                <a:t>_</a:t>
              </a:r>
              <a:r>
                <a:rPr lang="en-GB" sz="1100" i="0">
                  <a:solidFill>
                    <a:schemeClr val="tx1"/>
                  </a:solidFill>
                  <a:effectLst/>
                  <a:latin typeface="+mn-lt"/>
                  <a:ea typeface="+mn-ea"/>
                  <a:cs typeface="+mn-cs"/>
                </a:rPr>
                <a:t>𝑛</a:t>
              </a:r>
              <a:endParaRPr lang="en-US" sz="1100">
                <a:solidFill>
                  <a:schemeClr val="tx1"/>
                </a:solidFill>
                <a:effectLst/>
                <a:latin typeface="+mn-lt"/>
                <a:ea typeface="+mn-ea"/>
                <a:cs typeface="+mn-cs"/>
              </a:endParaRPr>
            </a:p>
          </xdr:txBody>
        </xdr:sp>
      </mc:Fallback>
    </mc:AlternateContent>
    <xdr:clientData/>
  </xdr:oneCellAnchor>
  <xdr:oneCellAnchor>
    <xdr:from>
      <xdr:col>1</xdr:col>
      <xdr:colOff>4039</xdr:colOff>
      <xdr:row>23</xdr:row>
      <xdr:rowOff>7885</xdr:rowOff>
    </xdr:from>
    <xdr:ext cx="483825" cy="233205"/>
    <mc:AlternateContent xmlns:mc="http://schemas.openxmlformats.org/markup-compatibility/2006" xmlns:a14="http://schemas.microsoft.com/office/drawing/2010/main">
      <mc:Choice Requires="a14">
        <xdr:sp macro="" textlink="">
          <xdr:nvSpPr>
            <xdr:cNvPr id="29" name="TextBox 28">
              <a:extLst>
                <a:ext uri="{FF2B5EF4-FFF2-40B4-BE49-F238E27FC236}">
                  <a16:creationId xmlns:a16="http://schemas.microsoft.com/office/drawing/2014/main" id="{00000000-0008-0000-0400-00001D000000}"/>
                </a:ext>
              </a:extLst>
            </xdr:cNvPr>
            <xdr:cNvSpPr txBox="1"/>
          </xdr:nvSpPr>
          <xdr:spPr>
            <a:xfrm>
              <a:off x="984417" y="10782751"/>
              <a:ext cx="483825"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1100" i="1">
                            <a:solidFill>
                              <a:schemeClr val="tx1"/>
                            </a:solidFill>
                            <a:effectLst/>
                            <a:latin typeface="Cambria Math" panose="02040503050406030204" pitchFamily="18" charset="0"/>
                            <a:ea typeface="+mn-ea"/>
                            <a:cs typeface="+mn-cs"/>
                          </a:rPr>
                        </m:ctrlPr>
                      </m:sSubPr>
                      <m:e>
                        <m:sSubSup>
                          <m:sSubSupPr>
                            <m:ctrlPr>
                              <a:rPr lang="en-US" sz="1100" i="1">
                                <a:solidFill>
                                  <a:schemeClr val="tx1"/>
                                </a:solidFill>
                                <a:effectLst/>
                                <a:latin typeface="Cambria Math" panose="02040503050406030204" pitchFamily="18" charset="0"/>
                                <a:ea typeface="+mn-ea"/>
                                <a:cs typeface="+mn-cs"/>
                              </a:rPr>
                            </m:ctrlPr>
                          </m:sSubSupPr>
                          <m:e>
                            <m:r>
                              <a:rPr lang="en-GB" sz="1100" i="1">
                                <a:solidFill>
                                  <a:schemeClr val="tx1"/>
                                </a:solidFill>
                                <a:effectLst/>
                                <a:latin typeface="Cambria Math" panose="02040503050406030204" pitchFamily="18" charset="0"/>
                                <a:ea typeface="+mn-ea"/>
                                <a:cs typeface="+mn-cs"/>
                              </a:rPr>
                              <m:t>(</m:t>
                            </m:r>
                            <m:r>
                              <a:rPr lang="en-GB" sz="1100" i="1">
                                <a:solidFill>
                                  <a:schemeClr val="tx1"/>
                                </a:solidFill>
                                <a:effectLst/>
                                <a:latin typeface="Cambria Math" panose="02040503050406030204" pitchFamily="18" charset="0"/>
                                <a:ea typeface="+mn-ea"/>
                                <a:cs typeface="+mn-cs"/>
                              </a:rPr>
                              <m:t>𝐸𝐺</m:t>
                            </m:r>
                          </m:e>
                          <m:sub>
                            <m:r>
                              <a:rPr lang="en-GB" sz="1100" i="1">
                                <a:solidFill>
                                  <a:schemeClr val="tx1"/>
                                </a:solidFill>
                                <a:effectLst/>
                                <a:latin typeface="Cambria Math" panose="02040503050406030204" pitchFamily="18" charset="0"/>
                                <a:ea typeface="+mn-ea"/>
                                <a:cs typeface="+mn-cs"/>
                              </a:rPr>
                              <m:t>𝑙</m:t>
                            </m:r>
                          </m:sub>
                          <m:sup>
                            <m:r>
                              <a:rPr lang="en-GB" sz="1100" i="1">
                                <a:solidFill>
                                  <a:schemeClr val="tx1"/>
                                </a:solidFill>
                                <a:effectLst/>
                                <a:latin typeface="Cambria Math" panose="02040503050406030204" pitchFamily="18" charset="0"/>
                                <a:ea typeface="+mn-ea"/>
                                <a:cs typeface="+mn-cs"/>
                              </a:rPr>
                              <m:t>𝑖</m:t>
                            </m:r>
                          </m:sup>
                        </m:sSubSup>
                        <m:r>
                          <a:rPr lang="en-GB" sz="1100" i="1">
                            <a:solidFill>
                              <a:schemeClr val="tx1"/>
                            </a:solidFill>
                            <a:effectLst/>
                            <a:latin typeface="Cambria Math" panose="02040503050406030204" pitchFamily="18" charset="0"/>
                            <a:ea typeface="+mn-ea"/>
                            <a:cs typeface="+mn-cs"/>
                          </a:rPr>
                          <m:t>)</m:t>
                        </m:r>
                      </m:e>
                      <m:sub>
                        <m:r>
                          <a:rPr lang="en-GB" sz="1100" i="1">
                            <a:solidFill>
                              <a:schemeClr val="tx1"/>
                            </a:solidFill>
                            <a:effectLst/>
                            <a:latin typeface="Cambria Math" panose="02040503050406030204" pitchFamily="18" charset="0"/>
                            <a:ea typeface="+mn-ea"/>
                            <a:cs typeface="+mn-cs"/>
                          </a:rPr>
                          <m:t>𝑛</m:t>
                        </m:r>
                      </m:sub>
                    </m:sSub>
                  </m:oMath>
                </m:oMathPara>
              </a14:m>
              <a:endParaRPr lang="en-US" sz="1100">
                <a:solidFill>
                  <a:schemeClr val="tx1"/>
                </a:solidFill>
                <a:effectLst/>
                <a:latin typeface="+mn-lt"/>
                <a:ea typeface="+mn-ea"/>
                <a:cs typeface="+mn-cs"/>
              </a:endParaRPr>
            </a:p>
          </xdr:txBody>
        </xdr:sp>
      </mc:Choice>
      <mc:Fallback xmlns="">
        <xdr:sp macro="" textlink="">
          <xdr:nvSpPr>
            <xdr:cNvPr id="29" name="TextBox 28"/>
            <xdr:cNvSpPr txBox="1"/>
          </xdr:nvSpPr>
          <xdr:spPr>
            <a:xfrm>
              <a:off x="984417" y="10782751"/>
              <a:ext cx="483825"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100" i="0">
                  <a:solidFill>
                    <a:schemeClr val="tx1"/>
                  </a:solidFill>
                  <a:effectLst/>
                  <a:latin typeface="+mn-lt"/>
                  <a:ea typeface="+mn-ea"/>
                  <a:cs typeface="+mn-cs"/>
                </a:rPr>
                <a:t>〖〖</a:t>
              </a:r>
              <a:r>
                <a:rPr lang="en-GB" sz="1100" i="0">
                  <a:solidFill>
                    <a:schemeClr val="tx1"/>
                  </a:solidFill>
                  <a:effectLst/>
                  <a:latin typeface="+mn-lt"/>
                  <a:ea typeface="+mn-ea"/>
                  <a:cs typeface="+mn-cs"/>
                </a:rPr>
                <a:t>(𝐸𝐺</a:t>
              </a:r>
              <a:r>
                <a:rPr lang="en-US" sz="1100" i="0">
                  <a:solidFill>
                    <a:schemeClr val="tx1"/>
                  </a:solidFill>
                  <a:effectLst/>
                  <a:latin typeface="+mn-lt"/>
                  <a:ea typeface="+mn-ea"/>
                  <a:cs typeface="+mn-cs"/>
                </a:rPr>
                <a:t>〗_</a:t>
              </a:r>
              <a:r>
                <a:rPr lang="en-GB" sz="1100" i="0">
                  <a:solidFill>
                    <a:schemeClr val="tx1"/>
                  </a:solidFill>
                  <a:effectLst/>
                  <a:latin typeface="+mn-lt"/>
                  <a:ea typeface="+mn-ea"/>
                  <a:cs typeface="+mn-cs"/>
                </a:rPr>
                <a:t>𝑙^𝑖)</a:t>
              </a:r>
              <a:r>
                <a:rPr lang="en-US" sz="1100" i="0">
                  <a:solidFill>
                    <a:schemeClr val="tx1"/>
                  </a:solidFill>
                  <a:effectLst/>
                  <a:latin typeface="+mn-lt"/>
                  <a:ea typeface="+mn-ea"/>
                  <a:cs typeface="+mn-cs"/>
                </a:rPr>
                <a:t>〗_</a:t>
              </a:r>
              <a:r>
                <a:rPr lang="en-GB" sz="1100" i="0">
                  <a:solidFill>
                    <a:schemeClr val="tx1"/>
                  </a:solidFill>
                  <a:effectLst/>
                  <a:latin typeface="+mn-lt"/>
                  <a:ea typeface="+mn-ea"/>
                  <a:cs typeface="+mn-cs"/>
                </a:rPr>
                <a:t>𝑛</a:t>
              </a:r>
              <a:endParaRPr lang="en-US" sz="1100">
                <a:solidFill>
                  <a:schemeClr val="tx1"/>
                </a:solidFill>
                <a:effectLst/>
                <a:latin typeface="+mn-lt"/>
                <a:ea typeface="+mn-ea"/>
                <a:cs typeface="+mn-cs"/>
              </a:endParaRPr>
            </a:p>
          </xdr:txBody>
        </xdr:sp>
      </mc:Fallback>
    </mc:AlternateContent>
    <xdr:clientData/>
  </xdr:oneCellAnchor>
  <xdr:oneCellAnchor>
    <xdr:from>
      <xdr:col>1</xdr:col>
      <xdr:colOff>3111</xdr:colOff>
      <xdr:row>22</xdr:row>
      <xdr:rowOff>20895</xdr:rowOff>
    </xdr:from>
    <xdr:ext cx="219913" cy="189732"/>
    <mc:AlternateContent xmlns:mc="http://schemas.openxmlformats.org/markup-compatibility/2006" xmlns:a14="http://schemas.microsoft.com/office/drawing/2010/main">
      <mc:Choice Requires="a14">
        <xdr:sp macro="" textlink="">
          <xdr:nvSpPr>
            <xdr:cNvPr id="30" name="TextBox 29">
              <a:extLst>
                <a:ext uri="{FF2B5EF4-FFF2-40B4-BE49-F238E27FC236}">
                  <a16:creationId xmlns:a16="http://schemas.microsoft.com/office/drawing/2014/main" id="{00000000-0008-0000-0400-00001E000000}"/>
                </a:ext>
              </a:extLst>
            </xdr:cNvPr>
            <xdr:cNvSpPr txBox="1"/>
          </xdr:nvSpPr>
          <xdr:spPr>
            <a:xfrm>
              <a:off x="983489" y="10568090"/>
              <a:ext cx="219913" cy="1897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Sup>
                      <m:sSubSupPr>
                        <m:ctrlPr>
                          <a:rPr lang="en-US" sz="1100" i="1">
                            <a:solidFill>
                              <a:schemeClr val="tx1"/>
                            </a:solidFill>
                            <a:effectLst/>
                            <a:latin typeface="Cambria Math" panose="02040503050406030204" pitchFamily="18" charset="0"/>
                            <a:ea typeface="+mn-ea"/>
                            <a:cs typeface="+mn-cs"/>
                          </a:rPr>
                        </m:ctrlPr>
                      </m:sSubSupPr>
                      <m:e>
                        <m:r>
                          <a:rPr lang="en-GB" sz="1100" i="1">
                            <a:solidFill>
                              <a:schemeClr val="tx1"/>
                            </a:solidFill>
                            <a:effectLst/>
                            <a:latin typeface="Cambria Math" panose="02040503050406030204" pitchFamily="18" charset="0"/>
                            <a:ea typeface="+mn-ea"/>
                            <a:cs typeface="+mn-cs"/>
                          </a:rPr>
                          <m:t>𝐹</m:t>
                        </m:r>
                      </m:e>
                      <m:sub>
                        <m:r>
                          <a:rPr lang="en-GB" sz="1100" i="1">
                            <a:solidFill>
                              <a:schemeClr val="tx1"/>
                            </a:solidFill>
                            <a:effectLst/>
                            <a:latin typeface="Cambria Math" panose="02040503050406030204" pitchFamily="18" charset="0"/>
                            <a:ea typeface="+mn-ea"/>
                            <a:cs typeface="+mn-cs"/>
                          </a:rPr>
                          <m:t>𝑙</m:t>
                        </m:r>
                      </m:sub>
                      <m:sup>
                        <m:r>
                          <a:rPr lang="en-GB" sz="1100" i="1">
                            <a:solidFill>
                              <a:schemeClr val="tx1"/>
                            </a:solidFill>
                            <a:effectLst/>
                            <a:latin typeface="Cambria Math" panose="02040503050406030204" pitchFamily="18" charset="0"/>
                            <a:ea typeface="+mn-ea"/>
                            <a:cs typeface="+mn-cs"/>
                          </a:rPr>
                          <m:t>𝑖</m:t>
                        </m:r>
                      </m:sup>
                    </m:sSubSup>
                  </m:oMath>
                </m:oMathPara>
              </a14:m>
              <a:endParaRPr lang="en-US" sz="1100">
                <a:solidFill>
                  <a:schemeClr val="tx1"/>
                </a:solidFill>
                <a:effectLst/>
                <a:latin typeface="+mn-lt"/>
                <a:ea typeface="+mn-ea"/>
                <a:cs typeface="+mn-cs"/>
              </a:endParaRPr>
            </a:p>
          </xdr:txBody>
        </xdr:sp>
      </mc:Choice>
      <mc:Fallback xmlns="">
        <xdr:sp macro="" textlink="">
          <xdr:nvSpPr>
            <xdr:cNvPr id="30" name="TextBox 29"/>
            <xdr:cNvSpPr txBox="1"/>
          </xdr:nvSpPr>
          <xdr:spPr>
            <a:xfrm>
              <a:off x="983489" y="10568090"/>
              <a:ext cx="219913" cy="1897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i="0">
                  <a:solidFill>
                    <a:schemeClr val="tx1"/>
                  </a:solidFill>
                  <a:effectLst/>
                  <a:latin typeface="+mn-lt"/>
                  <a:ea typeface="+mn-ea"/>
                  <a:cs typeface="+mn-cs"/>
                </a:rPr>
                <a:t>𝐹</a:t>
              </a:r>
              <a:r>
                <a:rPr lang="en-US" sz="1100" i="0">
                  <a:solidFill>
                    <a:schemeClr val="tx1"/>
                  </a:solidFill>
                  <a:effectLst/>
                  <a:latin typeface="+mn-lt"/>
                  <a:ea typeface="+mn-ea"/>
                  <a:cs typeface="+mn-cs"/>
                </a:rPr>
                <a:t>_</a:t>
              </a:r>
              <a:r>
                <a:rPr lang="en-GB" sz="1100" i="0">
                  <a:solidFill>
                    <a:schemeClr val="tx1"/>
                  </a:solidFill>
                  <a:effectLst/>
                  <a:latin typeface="+mn-lt"/>
                  <a:ea typeface="+mn-ea"/>
                  <a:cs typeface="+mn-cs"/>
                </a:rPr>
                <a:t>𝑙^𝑖</a:t>
              </a:r>
              <a:endParaRPr lang="en-US" sz="1100">
                <a:solidFill>
                  <a:schemeClr val="tx1"/>
                </a:solidFill>
                <a:effectLst/>
                <a:latin typeface="+mn-lt"/>
                <a:ea typeface="+mn-ea"/>
                <a:cs typeface="+mn-cs"/>
              </a:endParaRPr>
            </a:p>
          </xdr:txBody>
        </xdr:sp>
      </mc:Fallback>
    </mc:AlternateContent>
    <xdr:clientData/>
  </xdr:oneCellAnchor>
  <xdr:oneCellAnchor>
    <xdr:from>
      <xdr:col>1</xdr:col>
      <xdr:colOff>10802</xdr:colOff>
      <xdr:row>57</xdr:row>
      <xdr:rowOff>21040</xdr:rowOff>
    </xdr:from>
    <xdr:ext cx="314441" cy="190309"/>
    <mc:AlternateContent xmlns:mc="http://schemas.openxmlformats.org/markup-compatibility/2006" xmlns:a14="http://schemas.microsoft.com/office/drawing/2010/main">
      <mc:Choice Requires="a14">
        <xdr:sp macro="" textlink="">
          <xdr:nvSpPr>
            <xdr:cNvPr id="31" name="TextBox 30">
              <a:extLst>
                <a:ext uri="{FF2B5EF4-FFF2-40B4-BE49-F238E27FC236}">
                  <a16:creationId xmlns:a16="http://schemas.microsoft.com/office/drawing/2014/main" id="{00000000-0008-0000-0400-00001F000000}"/>
                </a:ext>
              </a:extLst>
            </xdr:cNvPr>
            <xdr:cNvSpPr txBox="1"/>
          </xdr:nvSpPr>
          <xdr:spPr>
            <a:xfrm>
              <a:off x="991180" y="4569808"/>
              <a:ext cx="314441"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Sup>
                      <m:sSubSupPr>
                        <m:ctrlPr>
                          <a:rPr lang="en-US" sz="1100" i="1">
                            <a:solidFill>
                              <a:schemeClr val="tx1"/>
                            </a:solidFill>
                            <a:effectLst/>
                            <a:latin typeface="Cambria Math" panose="02040503050406030204" pitchFamily="18" charset="0"/>
                            <a:ea typeface="+mn-ea"/>
                            <a:cs typeface="+mn-cs"/>
                          </a:rPr>
                        </m:ctrlPr>
                      </m:sSubSupPr>
                      <m:e>
                        <m:r>
                          <a:rPr lang="en-GB" sz="1100" i="1">
                            <a:solidFill>
                              <a:schemeClr val="tx1"/>
                            </a:solidFill>
                            <a:effectLst/>
                            <a:latin typeface="Cambria Math" panose="02040503050406030204" pitchFamily="18" charset="0"/>
                            <a:ea typeface="+mn-ea"/>
                            <a:cs typeface="+mn-cs"/>
                          </a:rPr>
                          <m:t>𝐸𝐶</m:t>
                        </m:r>
                      </m:e>
                      <m:sub>
                        <m:r>
                          <a:rPr lang="en-GB" sz="1100" i="1">
                            <a:solidFill>
                              <a:schemeClr val="tx1"/>
                            </a:solidFill>
                            <a:effectLst/>
                            <a:latin typeface="Cambria Math" panose="02040503050406030204" pitchFamily="18" charset="0"/>
                            <a:ea typeface="+mn-ea"/>
                            <a:cs typeface="+mn-cs"/>
                          </a:rPr>
                          <m:t>𝑙</m:t>
                        </m:r>
                      </m:sub>
                      <m:sup>
                        <m:r>
                          <a:rPr lang="en-GB" sz="1100" i="1">
                            <a:solidFill>
                              <a:schemeClr val="tx1"/>
                            </a:solidFill>
                            <a:effectLst/>
                            <a:latin typeface="Cambria Math" panose="02040503050406030204" pitchFamily="18" charset="0"/>
                            <a:ea typeface="+mn-ea"/>
                            <a:cs typeface="+mn-cs"/>
                          </a:rPr>
                          <m:t>𝑖</m:t>
                        </m:r>
                      </m:sup>
                    </m:sSubSup>
                  </m:oMath>
                </m:oMathPara>
              </a14:m>
              <a:endParaRPr lang="en-US" sz="1100">
                <a:solidFill>
                  <a:schemeClr val="tx1"/>
                </a:solidFill>
                <a:effectLst/>
                <a:latin typeface="+mn-lt"/>
                <a:ea typeface="+mn-ea"/>
                <a:cs typeface="+mn-cs"/>
              </a:endParaRPr>
            </a:p>
          </xdr:txBody>
        </xdr:sp>
      </mc:Choice>
      <mc:Fallback xmlns="">
        <xdr:sp macro="" textlink="">
          <xdr:nvSpPr>
            <xdr:cNvPr id="31" name="TextBox 30">
              <a:extLst>
                <a:ext uri="{FF2B5EF4-FFF2-40B4-BE49-F238E27FC236}">
                  <a16:creationId xmlns:a16="http://schemas.microsoft.com/office/drawing/2014/main" id="{00000000-0008-0000-0400-00001F000000}"/>
                </a:ext>
              </a:extLst>
            </xdr:cNvPr>
            <xdr:cNvSpPr txBox="1"/>
          </xdr:nvSpPr>
          <xdr:spPr>
            <a:xfrm>
              <a:off x="991180" y="4569808"/>
              <a:ext cx="314441"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i="0">
                  <a:solidFill>
                    <a:schemeClr val="tx1"/>
                  </a:solidFill>
                  <a:effectLst/>
                  <a:latin typeface="Cambria Math" panose="02040503050406030204" pitchFamily="18" charset="0"/>
                  <a:ea typeface="+mn-ea"/>
                  <a:cs typeface="+mn-cs"/>
                </a:rPr>
                <a:t>〖</a:t>
              </a:r>
              <a:r>
                <a:rPr lang="en-GB" sz="1100" i="0">
                  <a:solidFill>
                    <a:schemeClr val="tx1"/>
                  </a:solidFill>
                  <a:effectLst/>
                  <a:latin typeface="Cambria Math" panose="02040503050406030204" pitchFamily="18" charset="0"/>
                  <a:ea typeface="+mn-ea"/>
                  <a:cs typeface="+mn-cs"/>
                </a:rPr>
                <a:t>𝐸𝐶</a:t>
              </a:r>
              <a:r>
                <a:rPr lang="en-US" sz="1100" i="0">
                  <a:solidFill>
                    <a:schemeClr val="tx1"/>
                  </a:solidFill>
                  <a:effectLst/>
                  <a:latin typeface="Cambria Math" panose="02040503050406030204" pitchFamily="18" charset="0"/>
                  <a:ea typeface="+mn-ea"/>
                  <a:cs typeface="+mn-cs"/>
                </a:rPr>
                <a:t>〗_</a:t>
              </a:r>
              <a:r>
                <a:rPr lang="en-GB" sz="1100" i="0">
                  <a:solidFill>
                    <a:schemeClr val="tx1"/>
                  </a:solidFill>
                  <a:effectLst/>
                  <a:latin typeface="Cambria Math" panose="02040503050406030204" pitchFamily="18" charset="0"/>
                  <a:ea typeface="+mn-ea"/>
                  <a:cs typeface="+mn-cs"/>
                </a:rPr>
                <a:t>𝑙^𝑖</a:t>
              </a:r>
              <a:endParaRPr lang="en-US" sz="1100">
                <a:solidFill>
                  <a:schemeClr val="tx1"/>
                </a:solidFill>
                <a:effectLst/>
                <a:latin typeface="+mn-lt"/>
                <a:ea typeface="+mn-ea"/>
                <a:cs typeface="+mn-cs"/>
              </a:endParaRPr>
            </a:p>
          </xdr:txBody>
        </xdr:sp>
      </mc:Fallback>
    </mc:AlternateContent>
    <xdr:clientData/>
  </xdr:oneCellAnchor>
  <xdr:oneCellAnchor>
    <xdr:from>
      <xdr:col>1</xdr:col>
      <xdr:colOff>23812</xdr:colOff>
      <xdr:row>58</xdr:row>
      <xdr:rowOff>24756</xdr:rowOff>
    </xdr:from>
    <xdr:ext cx="454762" cy="190309"/>
    <mc:AlternateContent xmlns:mc="http://schemas.openxmlformats.org/markup-compatibility/2006" xmlns:a14="http://schemas.microsoft.com/office/drawing/2010/main">
      <mc:Choice Requires="a14">
        <xdr:sp macro="" textlink="">
          <xdr:nvSpPr>
            <xdr:cNvPr id="32" name="TextBox 31">
              <a:extLst>
                <a:ext uri="{FF2B5EF4-FFF2-40B4-BE49-F238E27FC236}">
                  <a16:creationId xmlns:a16="http://schemas.microsoft.com/office/drawing/2014/main" id="{00000000-0008-0000-0400-000020000000}"/>
                </a:ext>
              </a:extLst>
            </xdr:cNvPr>
            <xdr:cNvSpPr txBox="1"/>
          </xdr:nvSpPr>
          <xdr:spPr>
            <a:xfrm>
              <a:off x="1004190" y="4810488"/>
              <a:ext cx="454762"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Sup>
                      <m:sSubSupPr>
                        <m:ctrlPr>
                          <a:rPr lang="en-US" sz="1100" i="1">
                            <a:solidFill>
                              <a:schemeClr val="tx1"/>
                            </a:solidFill>
                            <a:effectLst/>
                            <a:latin typeface="Cambria Math" panose="02040503050406030204" pitchFamily="18" charset="0"/>
                            <a:ea typeface="+mn-ea"/>
                            <a:cs typeface="+mn-cs"/>
                          </a:rPr>
                        </m:ctrlPr>
                      </m:sSubSupPr>
                      <m:e>
                        <m:r>
                          <a:rPr lang="en-GB" sz="1100" i="1">
                            <a:solidFill>
                              <a:schemeClr val="tx1"/>
                            </a:solidFill>
                            <a:effectLst/>
                            <a:latin typeface="Cambria Math" panose="02040503050406030204" pitchFamily="18" charset="0"/>
                            <a:ea typeface="+mn-ea"/>
                            <a:cs typeface="+mn-cs"/>
                          </a:rPr>
                          <m:t>𝐸𝐶</m:t>
                        </m:r>
                      </m:e>
                      <m:sub>
                        <m:r>
                          <a:rPr lang="en-GB" sz="1100" i="1">
                            <a:solidFill>
                              <a:schemeClr val="tx1"/>
                            </a:solidFill>
                            <a:effectLst/>
                            <a:latin typeface="Cambria Math" panose="02040503050406030204" pitchFamily="18" charset="0"/>
                            <a:ea typeface="+mn-ea"/>
                            <a:cs typeface="+mn-cs"/>
                          </a:rPr>
                          <m:t>𝑡𝑜𝑡𝑎𝑙</m:t>
                        </m:r>
                      </m:sub>
                      <m:sup>
                        <m:r>
                          <a:rPr lang="en-GB" sz="1100" i="1">
                            <a:solidFill>
                              <a:schemeClr val="tx1"/>
                            </a:solidFill>
                            <a:effectLst/>
                            <a:latin typeface="Cambria Math" panose="02040503050406030204" pitchFamily="18" charset="0"/>
                            <a:ea typeface="+mn-ea"/>
                            <a:cs typeface="+mn-cs"/>
                          </a:rPr>
                          <m:t>𝑖</m:t>
                        </m:r>
                      </m:sup>
                    </m:sSubSup>
                  </m:oMath>
                </m:oMathPara>
              </a14:m>
              <a:endParaRPr lang="en-US" sz="1100">
                <a:solidFill>
                  <a:schemeClr val="tx1"/>
                </a:solidFill>
                <a:effectLst/>
                <a:latin typeface="+mn-lt"/>
                <a:ea typeface="+mn-ea"/>
                <a:cs typeface="+mn-cs"/>
              </a:endParaRPr>
            </a:p>
          </xdr:txBody>
        </xdr:sp>
      </mc:Choice>
      <mc:Fallback xmlns="">
        <xdr:sp macro="" textlink="">
          <xdr:nvSpPr>
            <xdr:cNvPr id="32" name="TextBox 31">
              <a:extLst>
                <a:ext uri="{FF2B5EF4-FFF2-40B4-BE49-F238E27FC236}">
                  <a16:creationId xmlns:a16="http://schemas.microsoft.com/office/drawing/2014/main" id="{00000000-0008-0000-0400-000020000000}"/>
                </a:ext>
              </a:extLst>
            </xdr:cNvPr>
            <xdr:cNvSpPr txBox="1"/>
          </xdr:nvSpPr>
          <xdr:spPr>
            <a:xfrm>
              <a:off x="1004190" y="4810488"/>
              <a:ext cx="454762"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i="0">
                  <a:solidFill>
                    <a:schemeClr val="tx1"/>
                  </a:solidFill>
                  <a:effectLst/>
                  <a:latin typeface="Cambria Math" panose="02040503050406030204" pitchFamily="18" charset="0"/>
                  <a:ea typeface="+mn-ea"/>
                  <a:cs typeface="+mn-cs"/>
                </a:rPr>
                <a:t>〖</a:t>
              </a:r>
              <a:r>
                <a:rPr lang="en-GB" sz="1100" i="0">
                  <a:solidFill>
                    <a:schemeClr val="tx1"/>
                  </a:solidFill>
                  <a:effectLst/>
                  <a:latin typeface="Cambria Math" panose="02040503050406030204" pitchFamily="18" charset="0"/>
                  <a:ea typeface="+mn-ea"/>
                  <a:cs typeface="+mn-cs"/>
                </a:rPr>
                <a:t>𝐸𝐶</a:t>
              </a:r>
              <a:r>
                <a:rPr lang="en-US" sz="1100" i="0">
                  <a:solidFill>
                    <a:schemeClr val="tx1"/>
                  </a:solidFill>
                  <a:effectLst/>
                  <a:latin typeface="Cambria Math" panose="02040503050406030204" pitchFamily="18" charset="0"/>
                  <a:ea typeface="+mn-ea"/>
                  <a:cs typeface="+mn-cs"/>
                </a:rPr>
                <a:t>〗_</a:t>
              </a:r>
              <a:r>
                <a:rPr lang="en-GB" sz="1100" i="0">
                  <a:solidFill>
                    <a:schemeClr val="tx1"/>
                  </a:solidFill>
                  <a:effectLst/>
                  <a:latin typeface="Cambria Math" panose="02040503050406030204" pitchFamily="18" charset="0"/>
                  <a:ea typeface="+mn-ea"/>
                  <a:cs typeface="+mn-cs"/>
                </a:rPr>
                <a:t>𝑡𝑜𝑡𝑎𝑙^𝑖</a:t>
              </a:r>
              <a:endParaRPr lang="en-US" sz="1100">
                <a:solidFill>
                  <a:schemeClr val="tx1"/>
                </a:solidFill>
                <a:effectLst/>
                <a:latin typeface="+mn-lt"/>
                <a:ea typeface="+mn-ea"/>
                <a:cs typeface="+mn-cs"/>
              </a:endParaRPr>
            </a:p>
          </xdr:txBody>
        </xdr:sp>
      </mc:Fallback>
    </mc:AlternateContent>
    <xdr:clientData/>
  </xdr:oneCellAnchor>
  <xdr:oneCellAnchor>
    <xdr:from>
      <xdr:col>1</xdr:col>
      <xdr:colOff>13591</xdr:colOff>
      <xdr:row>59</xdr:row>
      <xdr:rowOff>23829</xdr:rowOff>
    </xdr:from>
    <xdr:ext cx="297714" cy="190309"/>
    <mc:AlternateContent xmlns:mc="http://schemas.openxmlformats.org/markup-compatibility/2006" xmlns:a14="http://schemas.microsoft.com/office/drawing/2010/main">
      <mc:Choice Requires="a14">
        <xdr:sp macro="" textlink="">
          <xdr:nvSpPr>
            <xdr:cNvPr id="33" name="TextBox 32">
              <a:extLst>
                <a:ext uri="{FF2B5EF4-FFF2-40B4-BE49-F238E27FC236}">
                  <a16:creationId xmlns:a16="http://schemas.microsoft.com/office/drawing/2014/main" id="{00000000-0008-0000-0400-000021000000}"/>
                </a:ext>
              </a:extLst>
            </xdr:cNvPr>
            <xdr:cNvSpPr txBox="1"/>
          </xdr:nvSpPr>
          <xdr:spPr>
            <a:xfrm>
              <a:off x="993969" y="5037231"/>
              <a:ext cx="297714"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Sup>
                      <m:sSubSupPr>
                        <m:ctrlPr>
                          <a:rPr lang="en-US" sz="1100" i="1">
                            <a:solidFill>
                              <a:schemeClr val="tx1"/>
                            </a:solidFill>
                            <a:effectLst/>
                            <a:latin typeface="Cambria Math" panose="02040503050406030204" pitchFamily="18" charset="0"/>
                            <a:ea typeface="+mn-ea"/>
                            <a:cs typeface="+mn-cs"/>
                          </a:rPr>
                        </m:ctrlPr>
                      </m:sSubSupPr>
                      <m:e>
                        <m:r>
                          <a:rPr lang="en-GB" sz="1100" i="1">
                            <a:solidFill>
                              <a:schemeClr val="tx1"/>
                            </a:solidFill>
                            <a:effectLst/>
                            <a:latin typeface="Cambria Math" panose="02040503050406030204" pitchFamily="18" charset="0"/>
                            <a:ea typeface="+mn-ea"/>
                            <a:cs typeface="+mn-cs"/>
                          </a:rPr>
                          <m:t>𝐷𝑆</m:t>
                        </m:r>
                      </m:e>
                      <m:sub>
                        <m:r>
                          <a:rPr lang="en-GB" sz="1100" i="1">
                            <a:solidFill>
                              <a:schemeClr val="tx1"/>
                            </a:solidFill>
                            <a:effectLst/>
                            <a:latin typeface="Cambria Math" panose="02040503050406030204" pitchFamily="18" charset="0"/>
                            <a:ea typeface="+mn-ea"/>
                            <a:cs typeface="+mn-cs"/>
                          </a:rPr>
                          <m:t>𝑙</m:t>
                        </m:r>
                      </m:sub>
                      <m:sup>
                        <m:r>
                          <a:rPr lang="en-GB" sz="1100" i="1">
                            <a:solidFill>
                              <a:schemeClr val="tx1"/>
                            </a:solidFill>
                            <a:effectLst/>
                            <a:latin typeface="Cambria Math" panose="02040503050406030204" pitchFamily="18" charset="0"/>
                            <a:ea typeface="+mn-ea"/>
                            <a:cs typeface="+mn-cs"/>
                          </a:rPr>
                          <m:t>𝑖</m:t>
                        </m:r>
                      </m:sup>
                    </m:sSubSup>
                  </m:oMath>
                </m:oMathPara>
              </a14:m>
              <a:endParaRPr lang="en-US" sz="1100">
                <a:solidFill>
                  <a:schemeClr val="tx1"/>
                </a:solidFill>
                <a:effectLst/>
                <a:latin typeface="+mn-lt"/>
                <a:ea typeface="+mn-ea"/>
                <a:cs typeface="+mn-cs"/>
              </a:endParaRPr>
            </a:p>
          </xdr:txBody>
        </xdr:sp>
      </mc:Choice>
      <mc:Fallback xmlns="">
        <xdr:sp macro="" textlink="">
          <xdr:nvSpPr>
            <xdr:cNvPr id="33" name="TextBox 32">
              <a:extLst>
                <a:ext uri="{FF2B5EF4-FFF2-40B4-BE49-F238E27FC236}">
                  <a16:creationId xmlns:a16="http://schemas.microsoft.com/office/drawing/2014/main" id="{00000000-0008-0000-0400-000021000000}"/>
                </a:ext>
              </a:extLst>
            </xdr:cNvPr>
            <xdr:cNvSpPr txBox="1"/>
          </xdr:nvSpPr>
          <xdr:spPr>
            <a:xfrm>
              <a:off x="993969" y="5037231"/>
              <a:ext cx="297714"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i="0">
                  <a:solidFill>
                    <a:schemeClr val="tx1"/>
                  </a:solidFill>
                  <a:effectLst/>
                  <a:latin typeface="Cambria Math" panose="02040503050406030204" pitchFamily="18" charset="0"/>
                  <a:ea typeface="+mn-ea"/>
                  <a:cs typeface="+mn-cs"/>
                </a:rPr>
                <a:t>〖</a:t>
              </a:r>
              <a:r>
                <a:rPr lang="en-GB" sz="1100" i="0">
                  <a:solidFill>
                    <a:schemeClr val="tx1"/>
                  </a:solidFill>
                  <a:effectLst/>
                  <a:latin typeface="Cambria Math" panose="02040503050406030204" pitchFamily="18" charset="0"/>
                  <a:ea typeface="+mn-ea"/>
                  <a:cs typeface="+mn-cs"/>
                </a:rPr>
                <a:t>𝐷𝑆</a:t>
              </a:r>
              <a:r>
                <a:rPr lang="en-US" sz="1100" i="0">
                  <a:solidFill>
                    <a:schemeClr val="tx1"/>
                  </a:solidFill>
                  <a:effectLst/>
                  <a:latin typeface="Cambria Math" panose="02040503050406030204" pitchFamily="18" charset="0"/>
                  <a:ea typeface="+mn-ea"/>
                  <a:cs typeface="+mn-cs"/>
                </a:rPr>
                <a:t>〗_</a:t>
              </a:r>
              <a:r>
                <a:rPr lang="en-GB" sz="1100" i="0">
                  <a:solidFill>
                    <a:schemeClr val="tx1"/>
                  </a:solidFill>
                  <a:effectLst/>
                  <a:latin typeface="Cambria Math" panose="02040503050406030204" pitchFamily="18" charset="0"/>
                  <a:ea typeface="+mn-ea"/>
                  <a:cs typeface="+mn-cs"/>
                </a:rPr>
                <a:t>𝑙^𝑖</a:t>
              </a:r>
              <a:endParaRPr lang="en-US" sz="1100">
                <a:solidFill>
                  <a:schemeClr val="tx1"/>
                </a:solidFill>
                <a:effectLst/>
                <a:latin typeface="+mn-lt"/>
                <a:ea typeface="+mn-ea"/>
                <a:cs typeface="+mn-cs"/>
              </a:endParaRPr>
            </a:p>
          </xdr:txBody>
        </xdr:sp>
      </mc:Fallback>
    </mc:AlternateContent>
    <xdr:clientData/>
  </xdr:oneCellAnchor>
  <xdr:oneCellAnchor>
    <xdr:from>
      <xdr:col>1</xdr:col>
      <xdr:colOff>1859</xdr:colOff>
      <xdr:row>49</xdr:row>
      <xdr:rowOff>23277</xdr:rowOff>
    </xdr:from>
    <xdr:ext cx="318740" cy="172227"/>
    <mc:AlternateContent xmlns:mc="http://schemas.openxmlformats.org/markup-compatibility/2006" xmlns:a14="http://schemas.microsoft.com/office/drawing/2010/main">
      <mc:Choice Requires="a14">
        <xdr:sp macro="" textlink="">
          <xdr:nvSpPr>
            <xdr:cNvPr id="34" name="TextBox 33">
              <a:extLst>
                <a:ext uri="{FF2B5EF4-FFF2-40B4-BE49-F238E27FC236}">
                  <a16:creationId xmlns:a16="http://schemas.microsoft.com/office/drawing/2014/main" id="{00000000-0008-0000-0400-000022000000}"/>
                </a:ext>
              </a:extLst>
            </xdr:cNvPr>
            <xdr:cNvSpPr txBox="1"/>
          </xdr:nvSpPr>
          <xdr:spPr>
            <a:xfrm>
              <a:off x="982237" y="2964411"/>
              <a:ext cx="318740"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1100" i="1">
                            <a:solidFill>
                              <a:schemeClr val="tx1"/>
                            </a:solidFill>
                            <a:effectLst/>
                            <a:latin typeface="Cambria Math" panose="02040503050406030204" pitchFamily="18" charset="0"/>
                            <a:ea typeface="+mn-ea"/>
                            <a:cs typeface="+mn-cs"/>
                          </a:rPr>
                        </m:ctrlPr>
                      </m:sSubPr>
                      <m:e>
                        <m:r>
                          <a:rPr lang="en-GB" sz="1100" i="1">
                            <a:solidFill>
                              <a:schemeClr val="tx1"/>
                            </a:solidFill>
                            <a:effectLst/>
                            <a:latin typeface="Cambria Math" panose="02040503050406030204" pitchFamily="18" charset="0"/>
                            <a:ea typeface="+mn-ea"/>
                            <a:cs typeface="+mn-cs"/>
                          </a:rPr>
                          <m:t>𝐸𝑇</m:t>
                        </m:r>
                      </m:e>
                      <m:sub>
                        <m:r>
                          <a:rPr lang="en-GB" sz="1100" i="1">
                            <a:solidFill>
                              <a:schemeClr val="tx1"/>
                            </a:solidFill>
                            <a:effectLst/>
                            <a:latin typeface="Cambria Math" panose="02040503050406030204" pitchFamily="18" charset="0"/>
                            <a:ea typeface="+mn-ea"/>
                            <a:cs typeface="+mn-cs"/>
                          </a:rPr>
                          <m:t>𝑙</m:t>
                        </m:r>
                      </m:sub>
                    </m:sSub>
                  </m:oMath>
                </m:oMathPara>
              </a14:m>
              <a:endParaRPr lang="en-US" sz="1100">
                <a:solidFill>
                  <a:schemeClr val="tx1"/>
                </a:solidFill>
                <a:effectLst/>
                <a:latin typeface="+mn-lt"/>
                <a:ea typeface="+mn-ea"/>
                <a:cs typeface="+mn-cs"/>
              </a:endParaRPr>
            </a:p>
          </xdr:txBody>
        </xdr:sp>
      </mc:Choice>
      <mc:Fallback xmlns="">
        <xdr:sp macro="" textlink="">
          <xdr:nvSpPr>
            <xdr:cNvPr id="34" name="TextBox 33">
              <a:extLst>
                <a:ext uri="{FF2B5EF4-FFF2-40B4-BE49-F238E27FC236}">
                  <a16:creationId xmlns:a16="http://schemas.microsoft.com/office/drawing/2014/main" id="{00000000-0008-0000-0400-000022000000}"/>
                </a:ext>
              </a:extLst>
            </xdr:cNvPr>
            <xdr:cNvSpPr txBox="1"/>
          </xdr:nvSpPr>
          <xdr:spPr>
            <a:xfrm>
              <a:off x="982237" y="2964411"/>
              <a:ext cx="318740"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100" i="0">
                  <a:solidFill>
                    <a:schemeClr val="tx1"/>
                  </a:solidFill>
                  <a:effectLst/>
                  <a:latin typeface="Cambria Math" panose="02040503050406030204" pitchFamily="18" charset="0"/>
                  <a:ea typeface="+mn-ea"/>
                  <a:cs typeface="+mn-cs"/>
                </a:rPr>
                <a:t>〖</a:t>
              </a:r>
              <a:r>
                <a:rPr lang="en-GB" sz="1100" i="0">
                  <a:solidFill>
                    <a:schemeClr val="tx1"/>
                  </a:solidFill>
                  <a:effectLst/>
                  <a:latin typeface="Cambria Math" panose="02040503050406030204" pitchFamily="18" charset="0"/>
                  <a:ea typeface="+mn-ea"/>
                  <a:cs typeface="+mn-cs"/>
                </a:rPr>
                <a:t>𝐸𝑇</a:t>
              </a:r>
              <a:r>
                <a:rPr lang="en-US" sz="1100" i="0">
                  <a:solidFill>
                    <a:schemeClr val="tx1"/>
                  </a:solidFill>
                  <a:effectLst/>
                  <a:latin typeface="Cambria Math" panose="02040503050406030204" pitchFamily="18" charset="0"/>
                  <a:ea typeface="+mn-ea"/>
                  <a:cs typeface="+mn-cs"/>
                </a:rPr>
                <a:t>〗_</a:t>
              </a:r>
              <a:r>
                <a:rPr lang="en-GB" sz="1100" i="0">
                  <a:solidFill>
                    <a:schemeClr val="tx1"/>
                  </a:solidFill>
                  <a:effectLst/>
                  <a:latin typeface="Cambria Math" panose="02040503050406030204" pitchFamily="18" charset="0"/>
                  <a:ea typeface="+mn-ea"/>
                  <a:cs typeface="+mn-cs"/>
                </a:rPr>
                <a:t>𝑙</a:t>
              </a:r>
              <a:endParaRPr lang="en-US" sz="1100">
                <a:solidFill>
                  <a:schemeClr val="tx1"/>
                </a:solidFill>
                <a:effectLst/>
                <a:latin typeface="+mn-lt"/>
                <a:ea typeface="+mn-ea"/>
                <a:cs typeface="+mn-cs"/>
              </a:endParaRPr>
            </a:p>
          </xdr:txBody>
        </xdr:sp>
      </mc:Fallback>
    </mc:AlternateContent>
    <xdr:clientData/>
  </xdr:oneCellAnchor>
  <xdr:oneCellAnchor>
    <xdr:from>
      <xdr:col>1</xdr:col>
      <xdr:colOff>5576</xdr:colOff>
      <xdr:row>50</xdr:row>
      <xdr:rowOff>17701</xdr:rowOff>
    </xdr:from>
    <xdr:ext cx="305729" cy="190309"/>
    <mc:AlternateContent xmlns:mc="http://schemas.openxmlformats.org/markup-compatibility/2006" xmlns:a14="http://schemas.microsoft.com/office/drawing/2010/main">
      <mc:Choice Requires="a14">
        <xdr:sp macro="" textlink="">
          <xdr:nvSpPr>
            <xdr:cNvPr id="35" name="TextBox 34">
              <a:extLst>
                <a:ext uri="{FF2B5EF4-FFF2-40B4-BE49-F238E27FC236}">
                  <a16:creationId xmlns:a16="http://schemas.microsoft.com/office/drawing/2014/main" id="{00000000-0008-0000-0400-000023000000}"/>
                </a:ext>
              </a:extLst>
            </xdr:cNvPr>
            <xdr:cNvSpPr txBox="1"/>
          </xdr:nvSpPr>
          <xdr:spPr>
            <a:xfrm>
              <a:off x="985954" y="3149335"/>
              <a:ext cx="305729"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Sup>
                      <m:sSubSupPr>
                        <m:ctrlPr>
                          <a:rPr lang="en-US" sz="1100" i="1">
                            <a:solidFill>
                              <a:schemeClr val="tx1"/>
                            </a:solidFill>
                            <a:effectLst/>
                            <a:latin typeface="Cambria Math" panose="02040503050406030204" pitchFamily="18" charset="0"/>
                            <a:ea typeface="+mn-ea"/>
                            <a:cs typeface="+mn-cs"/>
                          </a:rPr>
                        </m:ctrlPr>
                      </m:sSubSupPr>
                      <m:e>
                        <m:r>
                          <a:rPr lang="en-GB" sz="1100" i="1">
                            <a:solidFill>
                              <a:schemeClr val="tx1"/>
                            </a:solidFill>
                            <a:effectLst/>
                            <a:latin typeface="Cambria Math" panose="02040503050406030204" pitchFamily="18" charset="0"/>
                            <a:ea typeface="+mn-ea"/>
                            <a:cs typeface="+mn-cs"/>
                          </a:rPr>
                          <m:t>𝐸𝐶</m:t>
                        </m:r>
                      </m:e>
                      <m:sub>
                        <m:r>
                          <a:rPr lang="en-GB" sz="1100" i="1">
                            <a:solidFill>
                              <a:schemeClr val="tx1"/>
                            </a:solidFill>
                            <a:effectLst/>
                            <a:latin typeface="Cambria Math" panose="02040503050406030204" pitchFamily="18" charset="0"/>
                            <a:ea typeface="+mn-ea"/>
                            <a:cs typeface="+mn-cs"/>
                          </a:rPr>
                          <m:t>𝑙</m:t>
                        </m:r>
                      </m:sub>
                      <m:sup>
                        <m:r>
                          <a:rPr lang="en-GB" sz="1100" i="1">
                            <a:solidFill>
                              <a:schemeClr val="tx1"/>
                            </a:solidFill>
                            <a:effectLst/>
                            <a:latin typeface="Cambria Math" panose="02040503050406030204" pitchFamily="18" charset="0"/>
                            <a:ea typeface="+mn-ea"/>
                            <a:cs typeface="+mn-cs"/>
                          </a:rPr>
                          <m:t>𝑖</m:t>
                        </m:r>
                      </m:sup>
                    </m:sSubSup>
                  </m:oMath>
                </m:oMathPara>
              </a14:m>
              <a:endParaRPr lang="en-US" sz="1100">
                <a:solidFill>
                  <a:schemeClr val="tx1"/>
                </a:solidFill>
                <a:effectLst/>
                <a:latin typeface="+mn-lt"/>
                <a:ea typeface="+mn-ea"/>
                <a:cs typeface="+mn-cs"/>
              </a:endParaRPr>
            </a:p>
          </xdr:txBody>
        </xdr:sp>
      </mc:Choice>
      <mc:Fallback xmlns="">
        <xdr:sp macro="" textlink="">
          <xdr:nvSpPr>
            <xdr:cNvPr id="35" name="TextBox 34">
              <a:extLst>
                <a:ext uri="{FF2B5EF4-FFF2-40B4-BE49-F238E27FC236}">
                  <a16:creationId xmlns:a16="http://schemas.microsoft.com/office/drawing/2014/main" id="{00000000-0008-0000-0400-000023000000}"/>
                </a:ext>
              </a:extLst>
            </xdr:cNvPr>
            <xdr:cNvSpPr txBox="1"/>
          </xdr:nvSpPr>
          <xdr:spPr>
            <a:xfrm>
              <a:off x="985954" y="3149335"/>
              <a:ext cx="305729"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100" i="0">
                  <a:solidFill>
                    <a:schemeClr val="tx1"/>
                  </a:solidFill>
                  <a:effectLst/>
                  <a:latin typeface="Cambria Math" panose="02040503050406030204" pitchFamily="18" charset="0"/>
                  <a:ea typeface="+mn-ea"/>
                  <a:cs typeface="+mn-cs"/>
                </a:rPr>
                <a:t>〖</a:t>
              </a:r>
              <a:r>
                <a:rPr lang="en-GB" sz="1100" i="0">
                  <a:solidFill>
                    <a:schemeClr val="tx1"/>
                  </a:solidFill>
                  <a:effectLst/>
                  <a:latin typeface="Cambria Math" panose="02040503050406030204" pitchFamily="18" charset="0"/>
                  <a:ea typeface="+mn-ea"/>
                  <a:cs typeface="+mn-cs"/>
                </a:rPr>
                <a:t>𝐸𝐶</a:t>
              </a:r>
              <a:r>
                <a:rPr lang="en-US" sz="1100" i="0">
                  <a:solidFill>
                    <a:schemeClr val="tx1"/>
                  </a:solidFill>
                  <a:effectLst/>
                  <a:latin typeface="Cambria Math" panose="02040503050406030204" pitchFamily="18" charset="0"/>
                  <a:ea typeface="+mn-ea"/>
                  <a:cs typeface="+mn-cs"/>
                </a:rPr>
                <a:t>〗_</a:t>
              </a:r>
              <a:r>
                <a:rPr lang="en-GB" sz="1100" i="0">
                  <a:solidFill>
                    <a:schemeClr val="tx1"/>
                  </a:solidFill>
                  <a:effectLst/>
                  <a:latin typeface="Cambria Math" panose="02040503050406030204" pitchFamily="18" charset="0"/>
                  <a:ea typeface="+mn-ea"/>
                  <a:cs typeface="+mn-cs"/>
                </a:rPr>
                <a:t>𝑙^𝑖</a:t>
              </a:r>
              <a:endParaRPr lang="en-US" sz="1100">
                <a:solidFill>
                  <a:schemeClr val="tx1"/>
                </a:solidFill>
                <a:effectLst/>
                <a:latin typeface="+mn-lt"/>
                <a:ea typeface="+mn-ea"/>
                <a:cs typeface="+mn-cs"/>
              </a:endParaRPr>
            </a:p>
          </xdr:txBody>
        </xdr:sp>
      </mc:Fallback>
    </mc:AlternateContent>
    <xdr:clientData/>
  </xdr:oneCellAnchor>
  <xdr:oneCellAnchor>
    <xdr:from>
      <xdr:col>1</xdr:col>
      <xdr:colOff>4646</xdr:colOff>
      <xdr:row>48</xdr:row>
      <xdr:rowOff>21418</xdr:rowOff>
    </xdr:from>
    <xdr:ext cx="339183" cy="190309"/>
    <mc:AlternateContent xmlns:mc="http://schemas.openxmlformats.org/markup-compatibility/2006" xmlns:a14="http://schemas.microsoft.com/office/drawing/2010/main">
      <mc:Choice Requires="a14">
        <xdr:sp macro="" textlink="">
          <xdr:nvSpPr>
            <xdr:cNvPr id="36" name="TextBox 35">
              <a:extLst>
                <a:ext uri="{FF2B5EF4-FFF2-40B4-BE49-F238E27FC236}">
                  <a16:creationId xmlns:a16="http://schemas.microsoft.com/office/drawing/2014/main" id="{00000000-0008-0000-0400-000024000000}"/>
                </a:ext>
              </a:extLst>
            </xdr:cNvPr>
            <xdr:cNvSpPr txBox="1"/>
          </xdr:nvSpPr>
          <xdr:spPr>
            <a:xfrm>
              <a:off x="985024" y="2734881"/>
              <a:ext cx="339183"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Sup>
                      <m:sSubSupPr>
                        <m:ctrlPr>
                          <a:rPr lang="en-US" sz="1100" i="1">
                            <a:solidFill>
                              <a:schemeClr val="tx1"/>
                            </a:solidFill>
                            <a:effectLst/>
                            <a:latin typeface="Cambria Math" panose="02040503050406030204" pitchFamily="18" charset="0"/>
                            <a:ea typeface="+mn-ea"/>
                            <a:cs typeface="+mn-cs"/>
                          </a:rPr>
                        </m:ctrlPr>
                      </m:sSubSupPr>
                      <m:e>
                        <m:r>
                          <a:rPr lang="en-GB" sz="1100" i="1">
                            <a:solidFill>
                              <a:schemeClr val="tx1"/>
                            </a:solidFill>
                            <a:effectLst/>
                            <a:latin typeface="Cambria Math" panose="02040503050406030204" pitchFamily="18" charset="0"/>
                            <a:ea typeface="+mn-ea"/>
                            <a:cs typeface="+mn-cs"/>
                          </a:rPr>
                          <m:t>𝑃𝑂</m:t>
                        </m:r>
                      </m:e>
                      <m:sub>
                        <m:r>
                          <a:rPr lang="en-GB" sz="1100" i="1">
                            <a:solidFill>
                              <a:schemeClr val="tx1"/>
                            </a:solidFill>
                            <a:effectLst/>
                            <a:latin typeface="Cambria Math" panose="02040503050406030204" pitchFamily="18" charset="0"/>
                            <a:ea typeface="+mn-ea"/>
                            <a:cs typeface="+mn-cs"/>
                          </a:rPr>
                          <m:t>𝑙</m:t>
                        </m:r>
                      </m:sub>
                      <m:sup>
                        <m:r>
                          <a:rPr lang="en-GB" sz="1100" i="1">
                            <a:solidFill>
                              <a:schemeClr val="tx1"/>
                            </a:solidFill>
                            <a:effectLst/>
                            <a:latin typeface="Cambria Math" panose="02040503050406030204" pitchFamily="18" charset="0"/>
                            <a:ea typeface="+mn-ea"/>
                            <a:cs typeface="+mn-cs"/>
                          </a:rPr>
                          <m:t>𝑖</m:t>
                        </m:r>
                      </m:sup>
                    </m:sSubSup>
                  </m:oMath>
                </m:oMathPara>
              </a14:m>
              <a:endParaRPr lang="en-US" sz="1100">
                <a:solidFill>
                  <a:schemeClr val="tx1"/>
                </a:solidFill>
                <a:effectLst/>
                <a:latin typeface="+mn-lt"/>
                <a:ea typeface="+mn-ea"/>
                <a:cs typeface="+mn-cs"/>
              </a:endParaRPr>
            </a:p>
          </xdr:txBody>
        </xdr:sp>
      </mc:Choice>
      <mc:Fallback xmlns="">
        <xdr:sp macro="" textlink="">
          <xdr:nvSpPr>
            <xdr:cNvPr id="36" name="TextBox 35">
              <a:extLst>
                <a:ext uri="{FF2B5EF4-FFF2-40B4-BE49-F238E27FC236}">
                  <a16:creationId xmlns:a16="http://schemas.microsoft.com/office/drawing/2014/main" id="{00000000-0008-0000-0400-000024000000}"/>
                </a:ext>
              </a:extLst>
            </xdr:cNvPr>
            <xdr:cNvSpPr txBox="1"/>
          </xdr:nvSpPr>
          <xdr:spPr>
            <a:xfrm>
              <a:off x="985024" y="2734881"/>
              <a:ext cx="339183"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100" i="0">
                  <a:solidFill>
                    <a:schemeClr val="tx1"/>
                  </a:solidFill>
                  <a:effectLst/>
                  <a:latin typeface="Cambria Math" panose="02040503050406030204" pitchFamily="18" charset="0"/>
                  <a:ea typeface="+mn-ea"/>
                  <a:cs typeface="+mn-cs"/>
                </a:rPr>
                <a:t>〖</a:t>
              </a:r>
              <a:r>
                <a:rPr lang="en-GB" sz="1100" i="0">
                  <a:solidFill>
                    <a:schemeClr val="tx1"/>
                  </a:solidFill>
                  <a:effectLst/>
                  <a:latin typeface="Cambria Math" panose="02040503050406030204" pitchFamily="18" charset="0"/>
                  <a:ea typeface="+mn-ea"/>
                  <a:cs typeface="+mn-cs"/>
                </a:rPr>
                <a:t>𝑃𝑂</a:t>
              </a:r>
              <a:r>
                <a:rPr lang="en-US" sz="1100" i="0">
                  <a:solidFill>
                    <a:schemeClr val="tx1"/>
                  </a:solidFill>
                  <a:effectLst/>
                  <a:latin typeface="Cambria Math" panose="02040503050406030204" pitchFamily="18" charset="0"/>
                  <a:ea typeface="+mn-ea"/>
                  <a:cs typeface="+mn-cs"/>
                </a:rPr>
                <a:t>〗_</a:t>
              </a:r>
              <a:r>
                <a:rPr lang="en-GB" sz="1100" i="0">
                  <a:solidFill>
                    <a:schemeClr val="tx1"/>
                  </a:solidFill>
                  <a:effectLst/>
                  <a:latin typeface="Cambria Math" panose="02040503050406030204" pitchFamily="18" charset="0"/>
                  <a:ea typeface="+mn-ea"/>
                  <a:cs typeface="+mn-cs"/>
                </a:rPr>
                <a:t>𝑙^𝑖</a:t>
              </a:r>
              <a:endParaRPr lang="en-US" sz="1100">
                <a:solidFill>
                  <a:schemeClr val="tx1"/>
                </a:solidFill>
                <a:effectLst/>
                <a:latin typeface="+mn-lt"/>
                <a:ea typeface="+mn-ea"/>
                <a:cs typeface="+mn-cs"/>
              </a:endParaRPr>
            </a:p>
          </xdr:txBody>
        </xdr:sp>
      </mc:Fallback>
    </mc:AlternateContent>
    <xdr:clientData/>
  </xdr:oneCellAnchor>
  <xdr:oneCellAnchor>
    <xdr:from>
      <xdr:col>1</xdr:col>
      <xdr:colOff>3717</xdr:colOff>
      <xdr:row>41</xdr:row>
      <xdr:rowOff>25135</xdr:rowOff>
    </xdr:from>
    <xdr:ext cx="339183" cy="190309"/>
    <mc:AlternateContent xmlns:mc="http://schemas.openxmlformats.org/markup-compatibility/2006" xmlns:a14="http://schemas.microsoft.com/office/drawing/2010/main">
      <mc:Choice Requires="a14">
        <xdr:sp macro="" textlink="">
          <xdr:nvSpPr>
            <xdr:cNvPr id="37" name="TextBox 36">
              <a:extLst>
                <a:ext uri="{FF2B5EF4-FFF2-40B4-BE49-F238E27FC236}">
                  <a16:creationId xmlns:a16="http://schemas.microsoft.com/office/drawing/2014/main" id="{00000000-0008-0000-0400-000025000000}"/>
                </a:ext>
              </a:extLst>
            </xdr:cNvPr>
            <xdr:cNvSpPr txBox="1"/>
          </xdr:nvSpPr>
          <xdr:spPr>
            <a:xfrm>
              <a:off x="984095" y="1349342"/>
              <a:ext cx="339183"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Sup>
                      <m:sSubSupPr>
                        <m:ctrlPr>
                          <a:rPr lang="en-US" sz="1100" i="1">
                            <a:solidFill>
                              <a:schemeClr val="tx1"/>
                            </a:solidFill>
                            <a:effectLst/>
                            <a:latin typeface="Cambria Math" panose="02040503050406030204" pitchFamily="18" charset="0"/>
                            <a:ea typeface="+mn-ea"/>
                            <a:cs typeface="+mn-cs"/>
                          </a:rPr>
                        </m:ctrlPr>
                      </m:sSubSupPr>
                      <m:e>
                        <m:r>
                          <a:rPr lang="en-GB" sz="1100" i="1">
                            <a:solidFill>
                              <a:schemeClr val="tx1"/>
                            </a:solidFill>
                            <a:effectLst/>
                            <a:latin typeface="Cambria Math" panose="02040503050406030204" pitchFamily="18" charset="0"/>
                            <a:ea typeface="+mn-ea"/>
                            <a:cs typeface="+mn-cs"/>
                          </a:rPr>
                          <m:t>𝑃𝑂</m:t>
                        </m:r>
                      </m:e>
                      <m:sub>
                        <m:r>
                          <a:rPr lang="en-GB" sz="1100" i="1">
                            <a:solidFill>
                              <a:schemeClr val="tx1"/>
                            </a:solidFill>
                            <a:effectLst/>
                            <a:latin typeface="Cambria Math" panose="02040503050406030204" pitchFamily="18" charset="0"/>
                            <a:ea typeface="+mn-ea"/>
                            <a:cs typeface="+mn-cs"/>
                          </a:rPr>
                          <m:t>𝑙</m:t>
                        </m:r>
                      </m:sub>
                      <m:sup>
                        <m:r>
                          <a:rPr lang="en-GB" sz="1100" i="1">
                            <a:solidFill>
                              <a:schemeClr val="tx1"/>
                            </a:solidFill>
                            <a:effectLst/>
                            <a:latin typeface="Cambria Math" panose="02040503050406030204" pitchFamily="18" charset="0"/>
                            <a:ea typeface="+mn-ea"/>
                            <a:cs typeface="+mn-cs"/>
                          </a:rPr>
                          <m:t>𝑖</m:t>
                        </m:r>
                      </m:sup>
                    </m:sSubSup>
                  </m:oMath>
                </m:oMathPara>
              </a14:m>
              <a:endParaRPr lang="en-US" sz="1100">
                <a:solidFill>
                  <a:schemeClr val="tx1"/>
                </a:solidFill>
                <a:effectLst/>
                <a:latin typeface="+mn-lt"/>
                <a:ea typeface="+mn-ea"/>
                <a:cs typeface="+mn-cs"/>
              </a:endParaRPr>
            </a:p>
          </xdr:txBody>
        </xdr:sp>
      </mc:Choice>
      <mc:Fallback xmlns="">
        <xdr:sp macro="" textlink="">
          <xdr:nvSpPr>
            <xdr:cNvPr id="37" name="TextBox 36">
              <a:extLst>
                <a:ext uri="{FF2B5EF4-FFF2-40B4-BE49-F238E27FC236}">
                  <a16:creationId xmlns:a16="http://schemas.microsoft.com/office/drawing/2014/main" id="{00000000-0008-0000-0400-000025000000}"/>
                </a:ext>
              </a:extLst>
            </xdr:cNvPr>
            <xdr:cNvSpPr txBox="1"/>
          </xdr:nvSpPr>
          <xdr:spPr>
            <a:xfrm>
              <a:off x="984095" y="1349342"/>
              <a:ext cx="339183" cy="1903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100" i="0">
                  <a:solidFill>
                    <a:schemeClr val="tx1"/>
                  </a:solidFill>
                  <a:effectLst/>
                  <a:latin typeface="Cambria Math" panose="02040503050406030204" pitchFamily="18" charset="0"/>
                  <a:ea typeface="+mn-ea"/>
                  <a:cs typeface="+mn-cs"/>
                </a:rPr>
                <a:t>〖</a:t>
              </a:r>
              <a:r>
                <a:rPr lang="en-GB" sz="1100" i="0">
                  <a:solidFill>
                    <a:schemeClr val="tx1"/>
                  </a:solidFill>
                  <a:effectLst/>
                  <a:latin typeface="Cambria Math" panose="02040503050406030204" pitchFamily="18" charset="0"/>
                  <a:ea typeface="+mn-ea"/>
                  <a:cs typeface="+mn-cs"/>
                </a:rPr>
                <a:t>𝑃𝑂</a:t>
              </a:r>
              <a:r>
                <a:rPr lang="en-US" sz="1100" i="0">
                  <a:solidFill>
                    <a:schemeClr val="tx1"/>
                  </a:solidFill>
                  <a:effectLst/>
                  <a:latin typeface="Cambria Math" panose="02040503050406030204" pitchFamily="18" charset="0"/>
                  <a:ea typeface="+mn-ea"/>
                  <a:cs typeface="+mn-cs"/>
                </a:rPr>
                <a:t>〗_</a:t>
              </a:r>
              <a:r>
                <a:rPr lang="en-GB" sz="1100" i="0">
                  <a:solidFill>
                    <a:schemeClr val="tx1"/>
                  </a:solidFill>
                  <a:effectLst/>
                  <a:latin typeface="Cambria Math" panose="02040503050406030204" pitchFamily="18" charset="0"/>
                  <a:ea typeface="+mn-ea"/>
                  <a:cs typeface="+mn-cs"/>
                </a:rPr>
                <a:t>𝑙^𝑖</a:t>
              </a:r>
              <a:endParaRPr lang="en-US" sz="1100">
                <a:solidFill>
                  <a:schemeClr val="tx1"/>
                </a:solidFill>
                <a:effectLst/>
                <a:latin typeface="+mn-lt"/>
                <a:ea typeface="+mn-ea"/>
                <a:cs typeface="+mn-cs"/>
              </a:endParaRPr>
            </a:p>
          </xdr:txBody>
        </xdr:sp>
      </mc:Fallback>
    </mc:AlternateContent>
    <xdr:clientData/>
  </xdr:oneCellAnchor>
  <xdr:oneCellAnchor>
    <xdr:from>
      <xdr:col>0</xdr:col>
      <xdr:colOff>979391</xdr:colOff>
      <xdr:row>40</xdr:row>
      <xdr:rowOff>13606</xdr:rowOff>
    </xdr:from>
    <xdr:ext cx="372694" cy="189732"/>
    <mc:AlternateContent xmlns:mc="http://schemas.openxmlformats.org/markup-compatibility/2006" xmlns:a14="http://schemas.microsoft.com/office/drawing/2010/main">
      <mc:Choice Requires="a14">
        <xdr:sp macro="" textlink="">
          <xdr:nvSpPr>
            <xdr:cNvPr id="38" name="TextBox 37">
              <a:extLst>
                <a:ext uri="{FF2B5EF4-FFF2-40B4-BE49-F238E27FC236}">
                  <a16:creationId xmlns:a16="http://schemas.microsoft.com/office/drawing/2014/main" id="{00000000-0008-0000-0400-000026000000}"/>
                </a:ext>
              </a:extLst>
            </xdr:cNvPr>
            <xdr:cNvSpPr txBox="1"/>
          </xdr:nvSpPr>
          <xdr:spPr>
            <a:xfrm>
              <a:off x="979391" y="1119435"/>
              <a:ext cx="372694" cy="1897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p>
                      <m:sSupPr>
                        <m:ctrlPr>
                          <a:rPr lang="en-US" sz="1100" i="1">
                            <a:solidFill>
                              <a:schemeClr val="tx1"/>
                            </a:solidFill>
                            <a:effectLst/>
                            <a:latin typeface="Cambria Math" panose="02040503050406030204" pitchFamily="18" charset="0"/>
                            <a:ea typeface="+mn-ea"/>
                            <a:cs typeface="+mn-cs"/>
                          </a:rPr>
                        </m:ctrlPr>
                      </m:sSupPr>
                      <m:e>
                        <m:r>
                          <a:rPr lang="en-GB" sz="1100" i="1">
                            <a:solidFill>
                              <a:schemeClr val="tx1"/>
                            </a:solidFill>
                            <a:effectLst/>
                            <a:latin typeface="Cambria Math" panose="02040503050406030204" pitchFamily="18" charset="0"/>
                            <a:ea typeface="+mn-ea"/>
                            <a:cs typeface="+mn-cs"/>
                          </a:rPr>
                          <m:t>𝑃𝑂</m:t>
                        </m:r>
                      </m:e>
                      <m:sup>
                        <m:r>
                          <a:rPr lang="en-GB" sz="1100" i="1">
                            <a:solidFill>
                              <a:schemeClr val="tx1"/>
                            </a:solidFill>
                            <a:effectLst/>
                            <a:latin typeface="Cambria Math" panose="02040503050406030204" pitchFamily="18" charset="0"/>
                            <a:ea typeface="+mn-ea"/>
                            <a:cs typeface="+mn-cs"/>
                          </a:rPr>
                          <m:t>𝑖</m:t>
                        </m:r>
                      </m:sup>
                    </m:sSup>
                  </m:oMath>
                </m:oMathPara>
              </a14:m>
              <a:endParaRPr lang="en-US" sz="1100">
                <a:solidFill>
                  <a:schemeClr val="tx1"/>
                </a:solidFill>
                <a:effectLst/>
                <a:latin typeface="+mn-lt"/>
                <a:ea typeface="+mn-ea"/>
                <a:cs typeface="+mn-cs"/>
              </a:endParaRPr>
            </a:p>
          </xdr:txBody>
        </xdr:sp>
      </mc:Choice>
      <mc:Fallback xmlns="">
        <xdr:sp macro="" textlink="">
          <xdr:nvSpPr>
            <xdr:cNvPr id="38" name="TextBox 37">
              <a:extLst>
                <a:ext uri="{FF2B5EF4-FFF2-40B4-BE49-F238E27FC236}">
                  <a16:creationId xmlns:a16="http://schemas.microsoft.com/office/drawing/2014/main" id="{00000000-0008-0000-0400-000026000000}"/>
                </a:ext>
              </a:extLst>
            </xdr:cNvPr>
            <xdr:cNvSpPr txBox="1"/>
          </xdr:nvSpPr>
          <xdr:spPr>
            <a:xfrm>
              <a:off x="979391" y="1119435"/>
              <a:ext cx="372694" cy="1897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i="0">
                  <a:solidFill>
                    <a:schemeClr val="tx1"/>
                  </a:solidFill>
                  <a:effectLst/>
                  <a:latin typeface="Cambria Math" panose="02040503050406030204" pitchFamily="18" charset="0"/>
                  <a:ea typeface="+mn-ea"/>
                  <a:cs typeface="+mn-cs"/>
                </a:rPr>
                <a:t>〖</a:t>
              </a:r>
              <a:r>
                <a:rPr lang="en-GB" sz="1100" i="0">
                  <a:solidFill>
                    <a:schemeClr val="tx1"/>
                  </a:solidFill>
                  <a:effectLst/>
                  <a:latin typeface="Cambria Math" panose="02040503050406030204" pitchFamily="18" charset="0"/>
                  <a:ea typeface="+mn-ea"/>
                  <a:cs typeface="+mn-cs"/>
                </a:rPr>
                <a:t>𝑃𝑂</a:t>
              </a:r>
              <a:r>
                <a:rPr lang="en-US" sz="1100" i="0">
                  <a:solidFill>
                    <a:schemeClr val="tx1"/>
                  </a:solidFill>
                  <a:effectLst/>
                  <a:latin typeface="Cambria Math" panose="02040503050406030204" pitchFamily="18" charset="0"/>
                  <a:ea typeface="+mn-ea"/>
                  <a:cs typeface="+mn-cs"/>
                </a:rPr>
                <a:t>〗^</a:t>
              </a:r>
              <a:r>
                <a:rPr lang="en-GB" sz="1100" i="0">
                  <a:solidFill>
                    <a:schemeClr val="tx1"/>
                  </a:solidFill>
                  <a:effectLst/>
                  <a:latin typeface="Cambria Math" panose="02040503050406030204" pitchFamily="18" charset="0"/>
                  <a:ea typeface="+mn-ea"/>
                  <a:cs typeface="+mn-cs"/>
                </a:rPr>
                <a:t>𝑖</a:t>
              </a:r>
              <a:endParaRPr lang="en-US" sz="1100">
                <a:solidFill>
                  <a:schemeClr val="tx1"/>
                </a:solidFill>
                <a:effectLst/>
                <a:latin typeface="+mn-lt"/>
                <a:ea typeface="+mn-ea"/>
                <a:cs typeface="+mn-cs"/>
              </a:endParaRPr>
            </a:p>
          </xdr:txBody>
        </xdr:sp>
      </mc:Fallback>
    </mc:AlternateContent>
    <xdr:clientData/>
  </xdr:oneCellAnchor>
  <xdr:oneCellAnchor>
    <xdr:from>
      <xdr:col>0</xdr:col>
      <xdr:colOff>1074821</xdr:colOff>
      <xdr:row>70</xdr:row>
      <xdr:rowOff>61495</xdr:rowOff>
    </xdr:from>
    <xdr:ext cx="339183" cy="172227"/>
    <mc:AlternateContent xmlns:mc="http://schemas.openxmlformats.org/markup-compatibility/2006" xmlns:a14="http://schemas.microsoft.com/office/drawing/2010/main">
      <mc:Choice Requires="a14">
        <xdr:sp macro="" textlink="">
          <xdr:nvSpPr>
            <xdr:cNvPr id="42" name="TextBox 35">
              <a:extLst>
                <a:ext uri="{FF2B5EF4-FFF2-40B4-BE49-F238E27FC236}">
                  <a16:creationId xmlns:a16="http://schemas.microsoft.com/office/drawing/2014/main" id="{F8306BED-4BC8-456E-9B5A-8ADC7A3843BA}"/>
                </a:ext>
              </a:extLst>
            </xdr:cNvPr>
            <xdr:cNvSpPr txBox="1"/>
          </xdr:nvSpPr>
          <xdr:spPr>
            <a:xfrm>
              <a:off x="1074821" y="13379562"/>
              <a:ext cx="33918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
                      <m:sSubPr>
                        <m:ctrlPr>
                          <a:rPr lang="en-US" altLang="zh-CN" sz="1100" i="1">
                            <a:effectLst/>
                            <a:latin typeface="Cambria Math" panose="02040503050406030204" pitchFamily="18" charset="0"/>
                          </a:rPr>
                        </m:ctrlPr>
                      </m:sSubPr>
                      <m:e>
                        <m:r>
                          <a:rPr lang="en-US" altLang="zh-CN" sz="1100" b="0" i="1">
                            <a:effectLst/>
                            <a:latin typeface="Cambria Math" panose="02040503050406030204" pitchFamily="18" charset="0"/>
                          </a:rPr>
                          <m:t>𝐼𝑉</m:t>
                        </m:r>
                      </m:e>
                      <m:sub>
                        <m:r>
                          <a:rPr lang="en-US" altLang="zh-CN" sz="1100" b="0" i="1">
                            <a:effectLst/>
                            <a:latin typeface="Cambria Math" panose="02040503050406030204" pitchFamily="18" charset="0"/>
                          </a:rPr>
                          <m:t>𝑙</m:t>
                        </m:r>
                      </m:sub>
                    </m:sSub>
                  </m:oMath>
                </m:oMathPara>
              </a14:m>
              <a:endParaRPr lang="en-US" sz="1100">
                <a:effectLst/>
              </a:endParaRPr>
            </a:p>
          </xdr:txBody>
        </xdr:sp>
      </mc:Choice>
      <mc:Fallback xmlns="">
        <xdr:sp macro="" textlink="">
          <xdr:nvSpPr>
            <xdr:cNvPr id="42" name="TextBox 35">
              <a:extLst>
                <a:ext uri="{FF2B5EF4-FFF2-40B4-BE49-F238E27FC236}">
                  <a16:creationId xmlns:a16="http://schemas.microsoft.com/office/drawing/2014/main" id="{F8306BED-4BC8-456E-9B5A-8ADC7A3843BA}"/>
                </a:ext>
              </a:extLst>
            </xdr:cNvPr>
            <xdr:cNvSpPr txBox="1"/>
          </xdr:nvSpPr>
          <xdr:spPr>
            <a:xfrm>
              <a:off x="1074821" y="13379562"/>
              <a:ext cx="33918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altLang="zh-CN" sz="1100" i="0">
                  <a:effectLst/>
                  <a:latin typeface="Cambria Math" panose="02040503050406030204" pitchFamily="18" charset="0"/>
                </a:rPr>
                <a:t>〖</a:t>
              </a:r>
              <a:r>
                <a:rPr lang="en-US" altLang="zh-CN" sz="1100" b="0" i="0">
                  <a:effectLst/>
                  <a:latin typeface="Cambria Math" panose="02040503050406030204" pitchFamily="18" charset="0"/>
                </a:rPr>
                <a:t>𝐼𝑉〗_𝑙</a:t>
              </a:r>
              <a:endParaRPr lang="en-US" sz="1100">
                <a:effectLst/>
              </a:endParaRPr>
            </a:p>
          </xdr:txBody>
        </xdr:sp>
      </mc:Fallback>
    </mc:AlternateContent>
    <xdr:clientData/>
  </xdr:oneCellAnchor>
  <xdr:oneCellAnchor>
    <xdr:from>
      <xdr:col>1</xdr:col>
      <xdr:colOff>37493</xdr:colOff>
      <xdr:row>64</xdr:row>
      <xdr:rowOff>129417</xdr:rowOff>
    </xdr:from>
    <xdr:ext cx="1309916" cy="222625"/>
    <mc:AlternateContent xmlns:mc="http://schemas.openxmlformats.org/markup-compatibility/2006" xmlns:a14="http://schemas.microsoft.com/office/drawing/2010/main">
      <mc:Choice Requires="a14">
        <xdr:sp macro="" textlink="">
          <xdr:nvSpPr>
            <xdr:cNvPr id="2" name="文本框 1">
              <a:extLst>
                <a:ext uri="{FF2B5EF4-FFF2-40B4-BE49-F238E27FC236}">
                  <a16:creationId xmlns:a16="http://schemas.microsoft.com/office/drawing/2014/main" id="{A7816785-50A3-CE57-A1DC-CC526456B8BE}"/>
                </a:ext>
              </a:extLst>
            </xdr:cNvPr>
            <xdr:cNvSpPr txBox="1"/>
          </xdr:nvSpPr>
          <xdr:spPr>
            <a:xfrm>
              <a:off x="1155093" y="11872684"/>
              <a:ext cx="1309916" cy="222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left"/>
                  </m:oMathParaPr>
                  <m:oMath xmlns:m="http://schemas.openxmlformats.org/officeDocument/2006/math">
                    <m:r>
                      <a:rPr lang="en-US" altLang="zh-CN" sz="1400" b="0" i="1">
                        <a:latin typeface="Cambria Math" panose="02040503050406030204" pitchFamily="18" charset="0"/>
                      </a:rPr>
                      <m:t>𝑣</m:t>
                    </m:r>
                    <m:r>
                      <a:rPr lang="en-US" altLang="zh-CN" sz="1400" b="0" i="1">
                        <a:latin typeface="Cambria Math" panose="02040503050406030204" pitchFamily="18" charset="0"/>
                      </a:rPr>
                      <m:t>=</m:t>
                    </m:r>
                    <m:acc>
                      <m:accPr>
                        <m:chr m:val="̂"/>
                        <m:ctrlPr>
                          <a:rPr lang="en-US" altLang="zh-CN" sz="1400" b="0" i="1">
                            <a:latin typeface="Cambria Math" panose="02040503050406030204" pitchFamily="18" charset="0"/>
                          </a:rPr>
                        </m:ctrlPr>
                      </m:accPr>
                      <m:e>
                        <m:r>
                          <a:rPr lang="en-US" altLang="zh-CN" sz="1400" b="0" i="1">
                            <a:latin typeface="Cambria Math" panose="02040503050406030204" pitchFamily="18" charset="0"/>
                            <a:ea typeface="Cambria Math" panose="02040503050406030204" pitchFamily="18" charset="0"/>
                          </a:rPr>
                          <m:t>𝜀</m:t>
                        </m:r>
                      </m:e>
                    </m:acc>
                    <m:r>
                      <a:rPr lang="en-US" altLang="zh-CN" sz="1400" b="0" i="1">
                        <a:latin typeface="Cambria Math" panose="02040503050406030204" pitchFamily="18" charset="0"/>
                        <a:ea typeface="Cambria Math" panose="02040503050406030204" pitchFamily="18" charset="0"/>
                      </a:rPr>
                      <m:t>𝐿</m:t>
                    </m:r>
                    <m:r>
                      <a:rPr lang="en-US" altLang="zh-CN" sz="1400" b="0" i="1">
                        <a:latin typeface="Cambria Math" panose="02040503050406030204" pitchFamily="18" charset="0"/>
                      </a:rPr>
                      <m:t>𝑦</m:t>
                    </m:r>
                  </m:oMath>
                </m:oMathPara>
              </a14:m>
              <a:endParaRPr lang="zh-CN" altLang="en-US" sz="1400"/>
            </a:p>
          </xdr:txBody>
        </xdr:sp>
      </mc:Choice>
      <mc:Fallback xmlns="">
        <xdr:sp macro="" textlink="">
          <xdr:nvSpPr>
            <xdr:cNvPr id="2" name="文本框 1">
              <a:extLst>
                <a:ext uri="{FF2B5EF4-FFF2-40B4-BE49-F238E27FC236}">
                  <a16:creationId xmlns:a16="http://schemas.microsoft.com/office/drawing/2014/main" id="{A7816785-50A3-CE57-A1DC-CC526456B8BE}"/>
                </a:ext>
              </a:extLst>
            </xdr:cNvPr>
            <xdr:cNvSpPr txBox="1"/>
          </xdr:nvSpPr>
          <xdr:spPr>
            <a:xfrm>
              <a:off x="1155093" y="11872684"/>
              <a:ext cx="1309916" cy="222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altLang="zh-CN" sz="1400" b="0" i="0">
                  <a:latin typeface="Cambria Math" panose="02040503050406030204" pitchFamily="18" charset="0"/>
                </a:rPr>
                <a:t>𝑣=</a:t>
              </a:r>
              <a:r>
                <a:rPr lang="en-US" altLang="zh-CN" sz="1400" b="0" i="0">
                  <a:latin typeface="Cambria Math" panose="02040503050406030204" pitchFamily="18" charset="0"/>
                  <a:ea typeface="Cambria Math" panose="02040503050406030204" pitchFamily="18" charset="0"/>
                </a:rPr>
                <a:t>𝜀 ̂𝐿</a:t>
              </a:r>
              <a:r>
                <a:rPr lang="en-US" altLang="zh-CN" sz="1400" b="0" i="0">
                  <a:latin typeface="Cambria Math" panose="02040503050406030204" pitchFamily="18" charset="0"/>
                </a:rPr>
                <a:t>𝑦</a:t>
              </a:r>
              <a:endParaRPr lang="zh-CN" altLang="en-US" sz="1400"/>
            </a:p>
          </xdr:txBody>
        </xdr:sp>
      </mc:Fallback>
    </mc:AlternateContent>
    <xdr:clientData/>
  </xdr:oneCellAnchor>
  <xdr:oneCellAnchor>
    <xdr:from>
      <xdr:col>1</xdr:col>
      <xdr:colOff>33866</xdr:colOff>
      <xdr:row>66</xdr:row>
      <xdr:rowOff>110066</xdr:rowOff>
    </xdr:from>
    <xdr:ext cx="112723" cy="172227"/>
    <mc:AlternateContent xmlns:mc="http://schemas.openxmlformats.org/markup-compatibility/2006" xmlns:a14="http://schemas.microsoft.com/office/drawing/2010/main">
      <mc:Choice Requires="a14">
        <xdr:sp macro="" textlink="">
          <xdr:nvSpPr>
            <xdr:cNvPr id="6" name="文本框 5">
              <a:extLst>
                <a:ext uri="{FF2B5EF4-FFF2-40B4-BE49-F238E27FC236}">
                  <a16:creationId xmlns:a16="http://schemas.microsoft.com/office/drawing/2014/main" id="{219BE54F-26CB-20F3-DCEF-B02EEB19398E}"/>
                </a:ext>
              </a:extLst>
            </xdr:cNvPr>
            <xdr:cNvSpPr txBox="1"/>
          </xdr:nvSpPr>
          <xdr:spPr>
            <a:xfrm>
              <a:off x="1151466" y="12208933"/>
              <a:ext cx="11272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altLang="zh-CN" sz="1100" b="0" i="1">
                        <a:latin typeface="Cambria Math" panose="02040503050406030204" pitchFamily="18" charset="0"/>
                      </a:rPr>
                      <m:t>𝑣</m:t>
                    </m:r>
                  </m:oMath>
                </m:oMathPara>
              </a14:m>
              <a:endParaRPr lang="zh-CN" altLang="en-US" sz="1100"/>
            </a:p>
          </xdr:txBody>
        </xdr:sp>
      </mc:Choice>
      <mc:Fallback xmlns="">
        <xdr:sp macro="" textlink="">
          <xdr:nvSpPr>
            <xdr:cNvPr id="6" name="文本框 5">
              <a:extLst>
                <a:ext uri="{FF2B5EF4-FFF2-40B4-BE49-F238E27FC236}">
                  <a16:creationId xmlns:a16="http://schemas.microsoft.com/office/drawing/2014/main" id="{219BE54F-26CB-20F3-DCEF-B02EEB19398E}"/>
                </a:ext>
              </a:extLst>
            </xdr:cNvPr>
            <xdr:cNvSpPr txBox="1"/>
          </xdr:nvSpPr>
          <xdr:spPr>
            <a:xfrm>
              <a:off x="1151466" y="12208933"/>
              <a:ext cx="11272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altLang="zh-CN" sz="1100" b="0" i="0">
                  <a:latin typeface="Cambria Math" panose="02040503050406030204" pitchFamily="18" charset="0"/>
                </a:rPr>
                <a:t>𝑣</a:t>
              </a:r>
              <a:endParaRPr lang="zh-CN" altLang="en-US" sz="1100"/>
            </a:p>
          </xdr:txBody>
        </xdr:sp>
      </mc:Fallback>
    </mc:AlternateContent>
    <xdr:clientData/>
  </xdr:oneCellAnchor>
  <xdr:oneCellAnchor>
    <xdr:from>
      <xdr:col>1</xdr:col>
      <xdr:colOff>16934</xdr:colOff>
      <xdr:row>67</xdr:row>
      <xdr:rowOff>76200</xdr:rowOff>
    </xdr:from>
    <xdr:ext cx="127984" cy="219163"/>
    <mc:AlternateContent xmlns:mc="http://schemas.openxmlformats.org/markup-compatibility/2006" xmlns:a14="http://schemas.microsoft.com/office/drawing/2010/main">
      <mc:Choice Requires="a14">
        <xdr:sp macro="" textlink="">
          <xdr:nvSpPr>
            <xdr:cNvPr id="7" name="文本框 6">
              <a:extLst>
                <a:ext uri="{FF2B5EF4-FFF2-40B4-BE49-F238E27FC236}">
                  <a16:creationId xmlns:a16="http://schemas.microsoft.com/office/drawing/2014/main" id="{E7994BC6-7361-7C4A-B2D0-2B7F03BF018F}"/>
                </a:ext>
              </a:extLst>
            </xdr:cNvPr>
            <xdr:cNvSpPr txBox="1"/>
          </xdr:nvSpPr>
          <xdr:spPr>
            <a:xfrm>
              <a:off x="1134534" y="12479867"/>
              <a:ext cx="127984" cy="2191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zh-CN" altLang="en-US" sz="1400" i="1">
                        <a:latin typeface="Cambria Math" panose="02040503050406030204" pitchFamily="18" charset="0"/>
                      </a:rPr>
                      <m:t>𝜀</m:t>
                    </m:r>
                  </m:oMath>
                </m:oMathPara>
              </a14:m>
              <a:endParaRPr lang="zh-CN" altLang="en-US" sz="1400"/>
            </a:p>
          </xdr:txBody>
        </xdr:sp>
      </mc:Choice>
      <mc:Fallback xmlns="">
        <xdr:sp macro="" textlink="">
          <xdr:nvSpPr>
            <xdr:cNvPr id="7" name="文本框 6">
              <a:extLst>
                <a:ext uri="{FF2B5EF4-FFF2-40B4-BE49-F238E27FC236}">
                  <a16:creationId xmlns:a16="http://schemas.microsoft.com/office/drawing/2014/main" id="{E7994BC6-7361-7C4A-B2D0-2B7F03BF018F}"/>
                </a:ext>
              </a:extLst>
            </xdr:cNvPr>
            <xdr:cNvSpPr txBox="1"/>
          </xdr:nvSpPr>
          <xdr:spPr>
            <a:xfrm>
              <a:off x="1134534" y="12479867"/>
              <a:ext cx="127984" cy="2191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zh-CN" altLang="en-US" sz="1400" i="0">
                  <a:latin typeface="Cambria Math" panose="02040503050406030204" pitchFamily="18" charset="0"/>
                </a:rPr>
                <a:t>𝜀</a:t>
              </a:r>
              <a:endParaRPr lang="zh-CN" altLang="en-US" sz="1400"/>
            </a:p>
          </xdr:txBody>
        </xdr:sp>
      </mc:Fallback>
    </mc:AlternateContent>
    <xdr:clientData/>
  </xdr:oneCellAnchor>
  <xdr:oneCellAnchor>
    <xdr:from>
      <xdr:col>1</xdr:col>
      <xdr:colOff>42333</xdr:colOff>
      <xdr:row>68</xdr:row>
      <xdr:rowOff>110066</xdr:rowOff>
    </xdr:from>
    <xdr:ext cx="109774" cy="172227"/>
    <mc:AlternateContent xmlns:mc="http://schemas.openxmlformats.org/markup-compatibility/2006" xmlns:a14="http://schemas.microsoft.com/office/drawing/2010/main">
      <mc:Choice Requires="a14">
        <xdr:sp macro="" textlink="">
          <xdr:nvSpPr>
            <xdr:cNvPr id="8" name="文本框 7">
              <a:extLst>
                <a:ext uri="{FF2B5EF4-FFF2-40B4-BE49-F238E27FC236}">
                  <a16:creationId xmlns:a16="http://schemas.microsoft.com/office/drawing/2014/main" id="{369D1524-A92A-2090-8110-2AF9F3783295}"/>
                </a:ext>
              </a:extLst>
            </xdr:cNvPr>
            <xdr:cNvSpPr txBox="1"/>
          </xdr:nvSpPr>
          <xdr:spPr>
            <a:xfrm>
              <a:off x="1159933" y="13876866"/>
              <a:ext cx="109774"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altLang="zh-CN" sz="1100" b="0" i="1">
                        <a:latin typeface="Cambria Math" panose="02040503050406030204" pitchFamily="18" charset="0"/>
                      </a:rPr>
                      <m:t>𝐿</m:t>
                    </m:r>
                  </m:oMath>
                </m:oMathPara>
              </a14:m>
              <a:endParaRPr lang="zh-CN" altLang="en-US" sz="1100"/>
            </a:p>
          </xdr:txBody>
        </xdr:sp>
      </mc:Choice>
      <mc:Fallback xmlns="">
        <xdr:sp macro="" textlink="">
          <xdr:nvSpPr>
            <xdr:cNvPr id="8" name="文本框 7">
              <a:extLst>
                <a:ext uri="{FF2B5EF4-FFF2-40B4-BE49-F238E27FC236}">
                  <a16:creationId xmlns:a16="http://schemas.microsoft.com/office/drawing/2014/main" id="{369D1524-A92A-2090-8110-2AF9F3783295}"/>
                </a:ext>
              </a:extLst>
            </xdr:cNvPr>
            <xdr:cNvSpPr txBox="1"/>
          </xdr:nvSpPr>
          <xdr:spPr>
            <a:xfrm>
              <a:off x="1159933" y="13876866"/>
              <a:ext cx="109774"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altLang="zh-CN" sz="1100" b="0" i="0">
                  <a:latin typeface="Cambria Math" panose="02040503050406030204" pitchFamily="18" charset="0"/>
                </a:rPr>
                <a:t>𝐿</a:t>
              </a:r>
              <a:endParaRPr lang="zh-CN" altLang="en-US" sz="1100"/>
            </a:p>
          </xdr:txBody>
        </xdr:sp>
      </mc:Fallback>
    </mc:AlternateContent>
    <xdr:clientData/>
  </xdr:oneCellAnchor>
  <xdr:oneCellAnchor>
    <xdr:from>
      <xdr:col>1</xdr:col>
      <xdr:colOff>67733</xdr:colOff>
      <xdr:row>69</xdr:row>
      <xdr:rowOff>84666</xdr:rowOff>
    </xdr:from>
    <xdr:ext cx="113236" cy="172227"/>
    <mc:AlternateContent xmlns:mc="http://schemas.openxmlformats.org/markup-compatibility/2006" xmlns:a14="http://schemas.microsoft.com/office/drawing/2010/main">
      <mc:Choice Requires="a14">
        <xdr:sp macro="" textlink="">
          <xdr:nvSpPr>
            <xdr:cNvPr id="9" name="文本框 8">
              <a:extLst>
                <a:ext uri="{FF2B5EF4-FFF2-40B4-BE49-F238E27FC236}">
                  <a16:creationId xmlns:a16="http://schemas.microsoft.com/office/drawing/2014/main" id="{4D9334D3-F730-1B29-A416-3E71B113C33B}"/>
                </a:ext>
              </a:extLst>
            </xdr:cNvPr>
            <xdr:cNvSpPr txBox="1"/>
          </xdr:nvSpPr>
          <xdr:spPr>
            <a:xfrm>
              <a:off x="1185333" y="14156266"/>
              <a:ext cx="113236"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altLang="zh-CN" sz="1100" b="0" i="1">
                        <a:latin typeface="Cambria Math" panose="02040503050406030204" pitchFamily="18" charset="0"/>
                      </a:rPr>
                      <m:t>𝑦</m:t>
                    </m:r>
                  </m:oMath>
                </m:oMathPara>
              </a14:m>
              <a:endParaRPr lang="zh-CN" altLang="en-US" sz="1100"/>
            </a:p>
          </xdr:txBody>
        </xdr:sp>
      </mc:Choice>
      <mc:Fallback xmlns="">
        <xdr:sp macro="" textlink="">
          <xdr:nvSpPr>
            <xdr:cNvPr id="9" name="文本框 8">
              <a:extLst>
                <a:ext uri="{FF2B5EF4-FFF2-40B4-BE49-F238E27FC236}">
                  <a16:creationId xmlns:a16="http://schemas.microsoft.com/office/drawing/2014/main" id="{4D9334D3-F730-1B29-A416-3E71B113C33B}"/>
                </a:ext>
              </a:extLst>
            </xdr:cNvPr>
            <xdr:cNvSpPr txBox="1"/>
          </xdr:nvSpPr>
          <xdr:spPr>
            <a:xfrm>
              <a:off x="1185333" y="14156266"/>
              <a:ext cx="113236"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altLang="zh-CN" sz="1100" b="0" i="0">
                  <a:latin typeface="Cambria Math" panose="02040503050406030204" pitchFamily="18" charset="0"/>
                </a:rPr>
                <a:t>𝑦</a:t>
              </a:r>
              <a:endParaRPr lang="zh-CN" altLang="en-US" sz="1100"/>
            </a:p>
          </xdr:txBody>
        </xdr:sp>
      </mc:Fallback>
    </mc:AlternateContent>
    <xdr:clientData/>
  </xdr:oneCellAnchor>
  <xdr:oneCellAnchor>
    <xdr:from>
      <xdr:col>0</xdr:col>
      <xdr:colOff>1075267</xdr:colOff>
      <xdr:row>71</xdr:row>
      <xdr:rowOff>67733</xdr:rowOff>
    </xdr:from>
    <xdr:ext cx="440267" cy="172227"/>
    <mc:AlternateContent xmlns:mc="http://schemas.openxmlformats.org/markup-compatibility/2006" xmlns:a14="http://schemas.microsoft.com/office/drawing/2010/main">
      <mc:Choice Requires="a14">
        <xdr:sp macro="" textlink="">
          <xdr:nvSpPr>
            <xdr:cNvPr id="11" name="TextBox 34">
              <a:extLst>
                <a:ext uri="{FF2B5EF4-FFF2-40B4-BE49-F238E27FC236}">
                  <a16:creationId xmlns:a16="http://schemas.microsoft.com/office/drawing/2014/main" id="{F2255532-2A4B-594F-A574-7FFE6C56F23C}"/>
                </a:ext>
              </a:extLst>
            </xdr:cNvPr>
            <xdr:cNvSpPr txBox="1"/>
          </xdr:nvSpPr>
          <xdr:spPr>
            <a:xfrm>
              <a:off x="1075267" y="13631333"/>
              <a:ext cx="440267"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altLang="zh-CN" sz="1100" i="1">
                            <a:effectLst/>
                            <a:latin typeface="Cambria Math" panose="02040503050406030204" pitchFamily="18" charset="0"/>
                          </a:rPr>
                        </m:ctrlPr>
                      </m:sSubPr>
                      <m:e>
                        <m:r>
                          <a:rPr lang="en-US" altLang="zh-CN" sz="1100" b="0" i="1">
                            <a:effectLst/>
                            <a:latin typeface="Cambria Math" panose="02040503050406030204" pitchFamily="18" charset="0"/>
                          </a:rPr>
                          <m:t>𝑅𝐸𝐶</m:t>
                        </m:r>
                      </m:e>
                      <m:sub>
                        <m:r>
                          <a:rPr lang="en-US" altLang="zh-CN" sz="1100" b="0" i="1">
                            <a:effectLst/>
                            <a:latin typeface="Cambria Math" panose="02040503050406030204" pitchFamily="18" charset="0"/>
                          </a:rPr>
                          <m:t>𝑙</m:t>
                        </m:r>
                      </m:sub>
                    </m:sSub>
                  </m:oMath>
                </m:oMathPara>
              </a14:m>
              <a:endParaRPr lang="en-US" sz="1100">
                <a:solidFill>
                  <a:schemeClr val="tx1"/>
                </a:solidFill>
                <a:effectLst/>
                <a:latin typeface="+mn-lt"/>
                <a:ea typeface="+mn-ea"/>
                <a:cs typeface="+mn-cs"/>
              </a:endParaRPr>
            </a:p>
          </xdr:txBody>
        </xdr:sp>
      </mc:Choice>
      <mc:Fallback xmlns="">
        <xdr:sp macro="" textlink="">
          <xdr:nvSpPr>
            <xdr:cNvPr id="11" name="TextBox 34">
              <a:extLst>
                <a:ext uri="{FF2B5EF4-FFF2-40B4-BE49-F238E27FC236}">
                  <a16:creationId xmlns="" xmlns:a16="http://schemas.microsoft.com/office/drawing/2014/main" xmlns:a14="http://schemas.microsoft.com/office/drawing/2010/main" id="{F2255532-2A4B-594F-A574-7FFE6C56F23C}"/>
                </a:ext>
              </a:extLst>
            </xdr:cNvPr>
            <xdr:cNvSpPr txBox="1"/>
          </xdr:nvSpPr>
          <xdr:spPr>
            <a:xfrm>
              <a:off x="1075267" y="13631333"/>
              <a:ext cx="440267"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altLang="zh-CN" sz="1100" i="0">
                  <a:effectLst/>
                  <a:latin typeface="Cambria Math" panose="02040503050406030204" pitchFamily="18" charset="0"/>
                </a:rPr>
                <a:t>〖</a:t>
              </a:r>
              <a:r>
                <a:rPr lang="en-US" altLang="zh-CN" sz="1100" b="0" i="0">
                  <a:effectLst/>
                  <a:latin typeface="Cambria Math" panose="02040503050406030204" pitchFamily="18" charset="0"/>
                </a:rPr>
                <a:t>𝑅𝐸𝐶〗_𝑙</a:t>
              </a:r>
              <a:endParaRPr lang="en-US" sz="1100">
                <a:solidFill>
                  <a:schemeClr val="tx1"/>
                </a:solidFill>
                <a:effectLst/>
                <a:latin typeface="+mn-lt"/>
                <a:ea typeface="+mn-ea"/>
                <a:cs typeface="+mn-cs"/>
              </a:endParaRPr>
            </a:p>
          </xdr:txBody>
        </xdr:sp>
      </mc:Fallback>
    </mc:AlternateContent>
    <xdr:clientData/>
  </xdr:one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E1:V40"/>
  <sheetViews>
    <sheetView tabSelected="1" zoomScale="130" zoomScaleNormal="130" workbookViewId="0">
      <selection activeCell="G10" sqref="G10"/>
    </sheetView>
  </sheetViews>
  <sheetFormatPr defaultColWidth="8.88671875" defaultRowHeight="14.4"/>
  <cols>
    <col min="5" max="5" width="19.6640625" customWidth="1"/>
    <col min="6" max="6" width="12.109375" customWidth="1"/>
  </cols>
  <sheetData>
    <row r="1" spans="5:22" ht="15" thickBot="1"/>
    <row r="2" spans="5:22">
      <c r="E2" s="52" t="s">
        <v>225</v>
      </c>
      <c r="F2" s="50" t="s">
        <v>226</v>
      </c>
      <c r="G2" s="73" t="s">
        <v>227</v>
      </c>
      <c r="H2" s="73"/>
      <c r="I2" s="73"/>
      <c r="J2" s="73"/>
      <c r="K2" s="73"/>
      <c r="L2" s="73"/>
      <c r="M2" s="73"/>
      <c r="N2" s="73"/>
      <c r="O2" s="73"/>
      <c r="P2" s="73"/>
      <c r="Q2" s="73"/>
      <c r="R2" s="73"/>
      <c r="S2" s="73"/>
      <c r="T2" s="73"/>
      <c r="U2" s="73"/>
      <c r="V2" s="74"/>
    </row>
    <row r="3" spans="5:22">
      <c r="E3" s="70" t="s">
        <v>191</v>
      </c>
      <c r="F3" s="51" t="s">
        <v>153</v>
      </c>
      <c r="G3" s="53" t="s">
        <v>195</v>
      </c>
      <c r="H3" s="54"/>
      <c r="I3" s="54"/>
      <c r="J3" s="54"/>
      <c r="K3" s="54"/>
      <c r="L3" s="54"/>
      <c r="M3" s="54"/>
      <c r="N3" s="54"/>
      <c r="O3" s="54"/>
      <c r="P3" s="54"/>
      <c r="Q3" s="54"/>
      <c r="R3" s="54"/>
      <c r="S3" s="54"/>
      <c r="T3" s="54"/>
      <c r="U3" s="54"/>
      <c r="V3" s="55"/>
    </row>
    <row r="4" spans="5:22">
      <c r="E4" s="71"/>
      <c r="F4" s="51" t="s">
        <v>154</v>
      </c>
      <c r="G4" s="53" t="s">
        <v>196</v>
      </c>
      <c r="H4" s="53"/>
      <c r="I4" s="53"/>
      <c r="J4" s="54"/>
      <c r="K4" s="54"/>
      <c r="L4" s="54"/>
      <c r="M4" s="54"/>
      <c r="N4" s="54"/>
      <c r="O4" s="54"/>
      <c r="P4" s="54"/>
      <c r="Q4" s="54"/>
      <c r="R4" s="54"/>
      <c r="S4" s="54"/>
      <c r="T4" s="54"/>
      <c r="U4" s="54"/>
      <c r="V4" s="55"/>
    </row>
    <row r="5" spans="5:22">
      <c r="E5" s="71"/>
      <c r="F5" s="51" t="s">
        <v>155</v>
      </c>
      <c r="G5" s="53" t="s">
        <v>197</v>
      </c>
      <c r="H5" s="53"/>
      <c r="I5" s="53"/>
      <c r="J5" s="54"/>
      <c r="K5" s="54"/>
      <c r="L5" s="54"/>
      <c r="M5" s="54"/>
      <c r="N5" s="54"/>
      <c r="O5" s="54"/>
      <c r="P5" s="54"/>
      <c r="Q5" s="54"/>
      <c r="R5" s="54"/>
      <c r="S5" s="54"/>
      <c r="T5" s="54"/>
      <c r="U5" s="54"/>
      <c r="V5" s="55"/>
    </row>
    <row r="6" spans="5:22">
      <c r="E6" s="71"/>
      <c r="F6" s="51" t="s">
        <v>156</v>
      </c>
      <c r="G6" s="53" t="s">
        <v>198</v>
      </c>
      <c r="H6" s="53"/>
      <c r="I6" s="53"/>
      <c r="J6" s="54"/>
      <c r="K6" s="54"/>
      <c r="L6" s="54"/>
      <c r="M6" s="54"/>
      <c r="N6" s="54"/>
      <c r="O6" s="54"/>
      <c r="P6" s="54"/>
      <c r="Q6" s="54"/>
      <c r="R6" s="54"/>
      <c r="S6" s="54"/>
      <c r="T6" s="54"/>
      <c r="U6" s="54"/>
      <c r="V6" s="55"/>
    </row>
    <row r="7" spans="5:22">
      <c r="E7" s="71"/>
      <c r="F7" s="51" t="s">
        <v>157</v>
      </c>
      <c r="G7" s="53" t="s">
        <v>199</v>
      </c>
      <c r="H7" s="53"/>
      <c r="I7" s="53"/>
      <c r="J7" s="54"/>
      <c r="K7" s="54"/>
      <c r="L7" s="54"/>
      <c r="M7" s="54"/>
      <c r="N7" s="54"/>
      <c r="O7" s="54"/>
      <c r="P7" s="54"/>
      <c r="Q7" s="54"/>
      <c r="R7" s="54"/>
      <c r="S7" s="54"/>
      <c r="T7" s="54"/>
      <c r="U7" s="54"/>
      <c r="V7" s="55"/>
    </row>
    <row r="8" spans="5:22">
      <c r="E8" s="71"/>
      <c r="F8" s="51" t="s">
        <v>158</v>
      </c>
      <c r="G8" s="53" t="s">
        <v>200</v>
      </c>
      <c r="H8" s="53"/>
      <c r="I8" s="53"/>
      <c r="J8" s="54"/>
      <c r="K8" s="54"/>
      <c r="L8" s="54"/>
      <c r="M8" s="54"/>
      <c r="N8" s="54"/>
      <c r="O8" s="54"/>
      <c r="P8" s="54"/>
      <c r="Q8" s="54"/>
      <c r="R8" s="54"/>
      <c r="S8" s="54"/>
      <c r="T8" s="54"/>
      <c r="U8" s="54"/>
      <c r="V8" s="55"/>
    </row>
    <row r="9" spans="5:22">
      <c r="E9" s="71"/>
      <c r="F9" s="51" t="s">
        <v>159</v>
      </c>
      <c r="G9" s="53" t="s">
        <v>201</v>
      </c>
      <c r="H9" s="53"/>
      <c r="I9" s="53"/>
      <c r="J9" s="54"/>
      <c r="K9" s="54"/>
      <c r="L9" s="54"/>
      <c r="M9" s="54"/>
      <c r="N9" s="54"/>
      <c r="O9" s="54"/>
      <c r="P9" s="54"/>
      <c r="Q9" s="54"/>
      <c r="R9" s="54"/>
      <c r="S9" s="54"/>
      <c r="T9" s="54"/>
      <c r="U9" s="54"/>
      <c r="V9" s="55"/>
    </row>
    <row r="10" spans="5:22">
      <c r="E10" s="72"/>
      <c r="F10" s="51" t="s">
        <v>160</v>
      </c>
      <c r="G10" s="53" t="s">
        <v>202</v>
      </c>
      <c r="H10" s="53"/>
      <c r="I10" s="53"/>
      <c r="J10" s="54"/>
      <c r="K10" s="54"/>
      <c r="L10" s="54"/>
      <c r="M10" s="54"/>
      <c r="N10" s="54"/>
      <c r="O10" s="54"/>
      <c r="P10" s="54"/>
      <c r="Q10" s="54"/>
      <c r="R10" s="54"/>
      <c r="S10" s="54"/>
      <c r="T10" s="54"/>
      <c r="U10" s="54"/>
      <c r="V10" s="55"/>
    </row>
    <row r="11" spans="5:22">
      <c r="E11" s="70" t="s">
        <v>192</v>
      </c>
      <c r="F11" s="51" t="s">
        <v>161</v>
      </c>
      <c r="G11" s="53" t="s">
        <v>288</v>
      </c>
      <c r="H11" s="53"/>
      <c r="I11" s="53"/>
      <c r="J11" s="54"/>
      <c r="K11" s="54"/>
      <c r="L11" s="54"/>
      <c r="M11" s="54"/>
      <c r="N11" s="54"/>
      <c r="O11" s="54"/>
      <c r="P11" s="54"/>
      <c r="Q11" s="54"/>
      <c r="R11" s="54"/>
      <c r="S11" s="54"/>
      <c r="T11" s="54"/>
      <c r="U11" s="54"/>
      <c r="V11" s="55"/>
    </row>
    <row r="12" spans="5:22">
      <c r="E12" s="71"/>
      <c r="F12" s="51" t="s">
        <v>162</v>
      </c>
      <c r="G12" s="53" t="s">
        <v>203</v>
      </c>
      <c r="H12" s="53"/>
      <c r="I12" s="53"/>
      <c r="J12" s="54"/>
      <c r="K12" s="54"/>
      <c r="L12" s="54"/>
      <c r="M12" s="54"/>
      <c r="N12" s="54"/>
      <c r="O12" s="54"/>
      <c r="P12" s="54"/>
      <c r="Q12" s="54"/>
      <c r="R12" s="54"/>
      <c r="S12" s="54"/>
      <c r="T12" s="54"/>
      <c r="U12" s="54"/>
      <c r="V12" s="55"/>
    </row>
    <row r="13" spans="5:22">
      <c r="E13" s="71"/>
      <c r="F13" s="51" t="s">
        <v>163</v>
      </c>
      <c r="G13" s="53" t="s">
        <v>204</v>
      </c>
      <c r="H13" s="53"/>
      <c r="I13" s="53"/>
      <c r="J13" s="54"/>
      <c r="K13" s="54"/>
      <c r="L13" s="54"/>
      <c r="M13" s="54"/>
      <c r="N13" s="54"/>
      <c r="O13" s="54"/>
      <c r="P13" s="54"/>
      <c r="Q13" s="54"/>
      <c r="R13" s="54"/>
      <c r="S13" s="54"/>
      <c r="T13" s="54"/>
      <c r="U13" s="54"/>
      <c r="V13" s="55"/>
    </row>
    <row r="14" spans="5:22">
      <c r="E14" s="71"/>
      <c r="F14" s="51" t="s">
        <v>164</v>
      </c>
      <c r="G14" s="53" t="s">
        <v>205</v>
      </c>
      <c r="H14" s="53"/>
      <c r="I14" s="53"/>
      <c r="J14" s="54"/>
      <c r="K14" s="54"/>
      <c r="L14" s="54"/>
      <c r="M14" s="54"/>
      <c r="N14" s="54"/>
      <c r="O14" s="54"/>
      <c r="P14" s="54"/>
      <c r="Q14" s="54"/>
      <c r="R14" s="54"/>
      <c r="S14" s="54"/>
      <c r="T14" s="54"/>
      <c r="U14" s="54"/>
      <c r="V14" s="55"/>
    </row>
    <row r="15" spans="5:22">
      <c r="E15" s="71"/>
      <c r="F15" s="51" t="s">
        <v>165</v>
      </c>
      <c r="G15" s="53" t="s">
        <v>206</v>
      </c>
      <c r="H15" s="53"/>
      <c r="I15" s="53"/>
      <c r="J15" s="54"/>
      <c r="K15" s="54"/>
      <c r="L15" s="54"/>
      <c r="M15" s="54"/>
      <c r="N15" s="54"/>
      <c r="O15" s="54"/>
      <c r="P15" s="54"/>
      <c r="Q15" s="54"/>
      <c r="R15" s="54"/>
      <c r="S15" s="54"/>
      <c r="T15" s="54"/>
      <c r="U15" s="54"/>
      <c r="V15" s="55"/>
    </row>
    <row r="16" spans="5:22">
      <c r="E16" s="71"/>
      <c r="F16" s="51" t="s">
        <v>166</v>
      </c>
      <c r="G16" s="53" t="s">
        <v>207</v>
      </c>
      <c r="H16" s="53"/>
      <c r="I16" s="53"/>
      <c r="J16" s="54"/>
      <c r="K16" s="54"/>
      <c r="L16" s="54"/>
      <c r="M16" s="54"/>
      <c r="N16" s="54"/>
      <c r="O16" s="54"/>
      <c r="P16" s="54"/>
      <c r="Q16" s="54"/>
      <c r="R16" s="54"/>
      <c r="S16" s="54"/>
      <c r="T16" s="54"/>
      <c r="U16" s="54"/>
      <c r="V16" s="55"/>
    </row>
    <row r="17" spans="5:22">
      <c r="E17" s="72"/>
      <c r="F17" s="51" t="s">
        <v>167</v>
      </c>
      <c r="G17" s="53" t="s">
        <v>208</v>
      </c>
      <c r="H17" s="53"/>
      <c r="I17" s="53"/>
      <c r="J17" s="54"/>
      <c r="K17" s="54"/>
      <c r="L17" s="54"/>
      <c r="M17" s="54"/>
      <c r="N17" s="54"/>
      <c r="O17" s="54"/>
      <c r="P17" s="54"/>
      <c r="Q17" s="54"/>
      <c r="R17" s="54"/>
      <c r="S17" s="54"/>
      <c r="T17" s="54"/>
      <c r="U17" s="54"/>
      <c r="V17" s="55"/>
    </row>
    <row r="18" spans="5:22">
      <c r="E18" s="70" t="s">
        <v>193</v>
      </c>
      <c r="F18" s="51" t="s">
        <v>168</v>
      </c>
      <c r="G18" s="53" t="s">
        <v>209</v>
      </c>
      <c r="H18" s="53"/>
      <c r="I18" s="53"/>
      <c r="J18" s="54"/>
      <c r="K18" s="54"/>
      <c r="L18" s="54"/>
      <c r="M18" s="54"/>
      <c r="N18" s="54"/>
      <c r="O18" s="54"/>
      <c r="P18" s="54"/>
      <c r="Q18" s="54"/>
      <c r="R18" s="54"/>
      <c r="S18" s="54"/>
      <c r="T18" s="54"/>
      <c r="U18" s="54"/>
      <c r="V18" s="55"/>
    </row>
    <row r="19" spans="5:22">
      <c r="E19" s="71"/>
      <c r="F19" s="51" t="s">
        <v>169</v>
      </c>
      <c r="G19" s="53" t="s">
        <v>210</v>
      </c>
      <c r="H19" s="53"/>
      <c r="I19" s="53"/>
      <c r="J19" s="54"/>
      <c r="K19" s="54"/>
      <c r="L19" s="54"/>
      <c r="M19" s="54"/>
      <c r="N19" s="54"/>
      <c r="O19" s="54"/>
      <c r="P19" s="54"/>
      <c r="Q19" s="54"/>
      <c r="R19" s="54"/>
      <c r="S19" s="54"/>
      <c r="T19" s="54"/>
      <c r="U19" s="54"/>
      <c r="V19" s="55"/>
    </row>
    <row r="20" spans="5:22">
      <c r="E20" s="71"/>
      <c r="F20" s="51" t="s">
        <v>170</v>
      </c>
      <c r="G20" s="53" t="s">
        <v>211</v>
      </c>
      <c r="H20" s="53"/>
      <c r="I20" s="53"/>
      <c r="J20" s="54"/>
      <c r="K20" s="54"/>
      <c r="L20" s="54"/>
      <c r="M20" s="54"/>
      <c r="N20" s="54"/>
      <c r="O20" s="54"/>
      <c r="P20" s="54"/>
      <c r="Q20" s="54"/>
      <c r="R20" s="54"/>
      <c r="S20" s="54"/>
      <c r="T20" s="54"/>
      <c r="U20" s="54"/>
      <c r="V20" s="55"/>
    </row>
    <row r="21" spans="5:22">
      <c r="E21" s="71"/>
      <c r="F21" s="51" t="s">
        <v>171</v>
      </c>
      <c r="G21" s="53" t="s">
        <v>212</v>
      </c>
      <c r="H21" s="53"/>
      <c r="I21" s="53"/>
      <c r="J21" s="54"/>
      <c r="K21" s="54"/>
      <c r="L21" s="54"/>
      <c r="M21" s="54"/>
      <c r="N21" s="54"/>
      <c r="O21" s="54"/>
      <c r="P21" s="54"/>
      <c r="Q21" s="54"/>
      <c r="R21" s="54"/>
      <c r="S21" s="54"/>
      <c r="T21" s="54"/>
      <c r="U21" s="54"/>
      <c r="V21" s="55"/>
    </row>
    <row r="22" spans="5:22">
      <c r="E22" s="71"/>
      <c r="F22" s="51" t="s">
        <v>172</v>
      </c>
      <c r="G22" s="53" t="s">
        <v>213</v>
      </c>
      <c r="H22" s="53"/>
      <c r="I22" s="53"/>
      <c r="J22" s="54"/>
      <c r="K22" s="54"/>
      <c r="L22" s="54"/>
      <c r="M22" s="54"/>
      <c r="N22" s="54"/>
      <c r="O22" s="54"/>
      <c r="P22" s="54"/>
      <c r="Q22" s="54"/>
      <c r="R22" s="54"/>
      <c r="S22" s="54"/>
      <c r="T22" s="54"/>
      <c r="U22" s="54"/>
      <c r="V22" s="55"/>
    </row>
    <row r="23" spans="5:22">
      <c r="E23" s="71"/>
      <c r="F23" s="51" t="s">
        <v>173</v>
      </c>
      <c r="G23" s="53" t="s">
        <v>214</v>
      </c>
      <c r="H23" s="53"/>
      <c r="I23" s="53"/>
      <c r="J23" s="54"/>
      <c r="K23" s="54"/>
      <c r="L23" s="54"/>
      <c r="M23" s="54"/>
      <c r="N23" s="54"/>
      <c r="O23" s="54"/>
      <c r="P23" s="54"/>
      <c r="Q23" s="54"/>
      <c r="R23" s="54"/>
      <c r="S23" s="54"/>
      <c r="T23" s="54"/>
      <c r="U23" s="54"/>
      <c r="V23" s="55"/>
    </row>
    <row r="24" spans="5:22">
      <c r="E24" s="71"/>
      <c r="F24" s="51" t="s">
        <v>174</v>
      </c>
      <c r="G24" s="53" t="s">
        <v>215</v>
      </c>
      <c r="H24" s="53"/>
      <c r="I24" s="53"/>
      <c r="J24" s="54"/>
      <c r="K24" s="54"/>
      <c r="L24" s="54"/>
      <c r="M24" s="54"/>
      <c r="N24" s="54"/>
      <c r="O24" s="54"/>
      <c r="P24" s="54"/>
      <c r="Q24" s="54"/>
      <c r="R24" s="54"/>
      <c r="S24" s="54"/>
      <c r="T24" s="54"/>
      <c r="U24" s="54"/>
      <c r="V24" s="55"/>
    </row>
    <row r="25" spans="5:22">
      <c r="E25" s="71"/>
      <c r="F25" s="51" t="s">
        <v>175</v>
      </c>
      <c r="G25" s="53" t="s">
        <v>216</v>
      </c>
      <c r="H25" s="53"/>
      <c r="I25" s="53"/>
      <c r="J25" s="54"/>
      <c r="K25" s="54"/>
      <c r="L25" s="54"/>
      <c r="M25" s="54"/>
      <c r="N25" s="54"/>
      <c r="O25" s="54"/>
      <c r="P25" s="54"/>
      <c r="Q25" s="54"/>
      <c r="R25" s="54"/>
      <c r="S25" s="54"/>
      <c r="T25" s="54"/>
      <c r="U25" s="54"/>
      <c r="V25" s="55"/>
    </row>
    <row r="26" spans="5:22">
      <c r="E26" s="71"/>
      <c r="F26" s="51" t="s">
        <v>176</v>
      </c>
      <c r="G26" s="53" t="s">
        <v>217</v>
      </c>
      <c r="H26" s="53"/>
      <c r="I26" s="53"/>
      <c r="J26" s="54"/>
      <c r="K26" s="54"/>
      <c r="L26" s="54"/>
      <c r="M26" s="54"/>
      <c r="N26" s="54"/>
      <c r="O26" s="54"/>
      <c r="P26" s="54"/>
      <c r="Q26" s="54"/>
      <c r="R26" s="54"/>
      <c r="S26" s="54"/>
      <c r="T26" s="54"/>
      <c r="U26" s="54"/>
      <c r="V26" s="55"/>
    </row>
    <row r="27" spans="5:22">
      <c r="E27" s="71"/>
      <c r="F27" s="51" t="s">
        <v>177</v>
      </c>
      <c r="G27" s="53" t="s">
        <v>218</v>
      </c>
      <c r="H27" s="53"/>
      <c r="I27" s="53"/>
      <c r="J27" s="54"/>
      <c r="K27" s="54"/>
      <c r="L27" s="54"/>
      <c r="M27" s="54"/>
      <c r="N27" s="54"/>
      <c r="O27" s="54"/>
      <c r="P27" s="54"/>
      <c r="Q27" s="54"/>
      <c r="R27" s="54"/>
      <c r="S27" s="54"/>
      <c r="T27" s="54"/>
      <c r="U27" s="54"/>
      <c r="V27" s="55"/>
    </row>
    <row r="28" spans="5:22">
      <c r="E28" s="71"/>
      <c r="F28" s="51" t="s">
        <v>178</v>
      </c>
      <c r="G28" s="53" t="s">
        <v>219</v>
      </c>
      <c r="H28" s="53"/>
      <c r="I28" s="53"/>
      <c r="J28" s="54"/>
      <c r="K28" s="54"/>
      <c r="L28" s="54"/>
      <c r="M28" s="54"/>
      <c r="N28" s="54"/>
      <c r="O28" s="54"/>
      <c r="P28" s="54"/>
      <c r="Q28" s="54"/>
      <c r="R28" s="54"/>
      <c r="S28" s="54"/>
      <c r="T28" s="54"/>
      <c r="U28" s="54"/>
      <c r="V28" s="55"/>
    </row>
    <row r="29" spans="5:22">
      <c r="E29" s="71"/>
      <c r="F29" s="51" t="s">
        <v>179</v>
      </c>
      <c r="G29" s="53" t="s">
        <v>220</v>
      </c>
      <c r="H29" s="53"/>
      <c r="I29" s="53"/>
      <c r="J29" s="54"/>
      <c r="K29" s="54"/>
      <c r="L29" s="54"/>
      <c r="M29" s="54"/>
      <c r="N29" s="54"/>
      <c r="O29" s="54"/>
      <c r="P29" s="54"/>
      <c r="Q29" s="54"/>
      <c r="R29" s="54"/>
      <c r="S29" s="54"/>
      <c r="T29" s="54"/>
      <c r="U29" s="54"/>
      <c r="V29" s="55"/>
    </row>
    <row r="30" spans="5:22" ht="15.6">
      <c r="E30" s="71"/>
      <c r="F30" s="51" t="s">
        <v>180</v>
      </c>
      <c r="G30" s="53" t="s">
        <v>272</v>
      </c>
      <c r="H30" s="53"/>
      <c r="I30" s="53"/>
      <c r="J30" s="54"/>
      <c r="K30" s="54"/>
      <c r="L30" s="54"/>
      <c r="M30" s="54"/>
      <c r="N30" s="54"/>
      <c r="O30" s="54"/>
      <c r="P30" s="54"/>
      <c r="Q30" s="54"/>
      <c r="R30" s="54"/>
      <c r="S30" s="54"/>
      <c r="T30" s="54"/>
      <c r="U30" s="54"/>
      <c r="V30" s="55"/>
    </row>
    <row r="31" spans="5:22" ht="15.6">
      <c r="E31" s="71"/>
      <c r="F31" s="51" t="s">
        <v>181</v>
      </c>
      <c r="G31" s="53" t="s">
        <v>273</v>
      </c>
      <c r="H31" s="53"/>
      <c r="I31" s="53"/>
      <c r="J31" s="54"/>
      <c r="K31" s="54"/>
      <c r="L31" s="54"/>
      <c r="M31" s="54"/>
      <c r="N31" s="54"/>
      <c r="O31" s="54"/>
      <c r="P31" s="54"/>
      <c r="Q31" s="54"/>
      <c r="R31" s="54"/>
      <c r="S31" s="54"/>
      <c r="T31" s="54"/>
      <c r="U31" s="54"/>
      <c r="V31" s="55"/>
    </row>
    <row r="32" spans="5:22" ht="15.6">
      <c r="E32" s="71"/>
      <c r="F32" s="51" t="s">
        <v>182</v>
      </c>
      <c r="G32" s="53" t="s">
        <v>274</v>
      </c>
      <c r="H32" s="53"/>
      <c r="I32" s="53"/>
      <c r="J32" s="54"/>
      <c r="K32" s="54"/>
      <c r="L32" s="54"/>
      <c r="M32" s="54"/>
      <c r="N32" s="54"/>
      <c r="O32" s="54"/>
      <c r="P32" s="54"/>
      <c r="Q32" s="54"/>
      <c r="R32" s="54"/>
      <c r="S32" s="54"/>
      <c r="T32" s="54"/>
      <c r="U32" s="54"/>
      <c r="V32" s="55"/>
    </row>
    <row r="33" spans="5:22" ht="15.6">
      <c r="E33" s="71"/>
      <c r="F33" s="51" t="s">
        <v>183</v>
      </c>
      <c r="G33" s="53" t="s">
        <v>275</v>
      </c>
      <c r="H33" s="53"/>
      <c r="I33" s="53"/>
      <c r="J33" s="54"/>
      <c r="K33" s="54"/>
      <c r="L33" s="54"/>
      <c r="M33" s="54"/>
      <c r="N33" s="54"/>
      <c r="O33" s="54"/>
      <c r="P33" s="54"/>
      <c r="Q33" s="54"/>
      <c r="R33" s="54"/>
      <c r="S33" s="54"/>
      <c r="T33" s="54"/>
      <c r="U33" s="54"/>
      <c r="V33" s="55"/>
    </row>
    <row r="34" spans="5:22">
      <c r="E34" s="71"/>
      <c r="F34" s="51" t="s">
        <v>184</v>
      </c>
      <c r="G34" s="53" t="s">
        <v>221</v>
      </c>
      <c r="H34" s="53"/>
      <c r="I34" s="53"/>
      <c r="J34" s="54"/>
      <c r="K34" s="54"/>
      <c r="L34" s="54"/>
      <c r="M34" s="54"/>
      <c r="N34" s="54"/>
      <c r="O34" s="54"/>
      <c r="P34" s="54"/>
      <c r="Q34" s="54"/>
      <c r="R34" s="54"/>
      <c r="S34" s="54"/>
      <c r="T34" s="54"/>
      <c r="U34" s="54"/>
      <c r="V34" s="55"/>
    </row>
    <row r="35" spans="5:22">
      <c r="E35" s="71"/>
      <c r="F35" s="51" t="s">
        <v>185</v>
      </c>
      <c r="G35" s="53" t="s">
        <v>222</v>
      </c>
      <c r="H35" s="53"/>
      <c r="I35" s="53"/>
      <c r="J35" s="54"/>
      <c r="K35" s="54"/>
      <c r="L35" s="54"/>
      <c r="M35" s="54"/>
      <c r="N35" s="54"/>
      <c r="O35" s="54"/>
      <c r="P35" s="54"/>
      <c r="Q35" s="54"/>
      <c r="R35" s="54"/>
      <c r="S35" s="54"/>
      <c r="T35" s="54"/>
      <c r="U35" s="54"/>
      <c r="V35" s="55"/>
    </row>
    <row r="36" spans="5:22">
      <c r="E36" s="71"/>
      <c r="F36" s="51" t="s">
        <v>186</v>
      </c>
      <c r="G36" s="53" t="s">
        <v>223</v>
      </c>
      <c r="H36" s="53"/>
      <c r="I36" s="53"/>
      <c r="J36" s="54"/>
      <c r="K36" s="54"/>
      <c r="L36" s="54"/>
      <c r="M36" s="54"/>
      <c r="N36" s="54"/>
      <c r="O36" s="54"/>
      <c r="P36" s="54"/>
      <c r="Q36" s="54"/>
      <c r="R36" s="54"/>
      <c r="S36" s="54"/>
      <c r="T36" s="54"/>
      <c r="U36" s="54"/>
      <c r="V36" s="55"/>
    </row>
    <row r="37" spans="5:22">
      <c r="E37" s="71"/>
      <c r="F37" s="51" t="s">
        <v>187</v>
      </c>
      <c r="G37" s="53" t="s">
        <v>224</v>
      </c>
      <c r="H37" s="53"/>
      <c r="I37" s="53"/>
      <c r="J37" s="54"/>
      <c r="K37" s="54"/>
      <c r="L37" s="54"/>
      <c r="M37" s="54"/>
      <c r="N37" s="54"/>
      <c r="O37" s="54"/>
      <c r="P37" s="54"/>
      <c r="Q37" s="54"/>
      <c r="R37" s="54"/>
      <c r="S37" s="54"/>
      <c r="T37" s="54"/>
      <c r="U37" s="54"/>
      <c r="V37" s="55"/>
    </row>
    <row r="38" spans="5:22" ht="15.6">
      <c r="E38" s="71"/>
      <c r="F38" s="51" t="s">
        <v>188</v>
      </c>
      <c r="G38" s="53" t="s">
        <v>276</v>
      </c>
      <c r="H38" s="53"/>
      <c r="I38" s="53"/>
      <c r="J38" s="54"/>
      <c r="K38" s="54"/>
      <c r="L38" s="54"/>
      <c r="M38" s="54"/>
      <c r="N38" s="54"/>
      <c r="O38" s="54"/>
      <c r="P38" s="54"/>
      <c r="Q38" s="54"/>
      <c r="R38" s="54"/>
      <c r="S38" s="54"/>
      <c r="T38" s="54"/>
      <c r="U38" s="54"/>
      <c r="V38" s="55"/>
    </row>
    <row r="39" spans="5:22" ht="15.6">
      <c r="E39" s="71"/>
      <c r="F39" s="51" t="s">
        <v>189</v>
      </c>
      <c r="G39" s="53" t="s">
        <v>277</v>
      </c>
      <c r="H39" s="53"/>
      <c r="I39" s="53"/>
      <c r="J39" s="54"/>
      <c r="K39" s="54"/>
      <c r="L39" s="54"/>
      <c r="M39" s="54"/>
      <c r="N39" s="54"/>
      <c r="O39" s="54"/>
      <c r="P39" s="54"/>
      <c r="Q39" s="54"/>
      <c r="R39" s="54"/>
      <c r="S39" s="54"/>
      <c r="T39" s="54"/>
      <c r="U39" s="54"/>
      <c r="V39" s="55"/>
    </row>
    <row r="40" spans="5:22" ht="16.2" thickBot="1">
      <c r="E40" s="75"/>
      <c r="F40" s="56" t="s">
        <v>190</v>
      </c>
      <c r="G40" s="57" t="s">
        <v>278</v>
      </c>
      <c r="H40" s="59"/>
      <c r="I40" s="59"/>
      <c r="J40" s="59"/>
      <c r="K40" s="59"/>
      <c r="L40" s="59"/>
      <c r="M40" s="59"/>
      <c r="N40" s="59"/>
      <c r="O40" s="59"/>
      <c r="P40" s="59"/>
      <c r="Q40" s="59"/>
      <c r="R40" s="59"/>
      <c r="S40" s="59"/>
      <c r="T40" s="59"/>
      <c r="U40" s="59"/>
      <c r="V40" s="58"/>
    </row>
  </sheetData>
  <mergeCells count="4">
    <mergeCell ref="E3:E10"/>
    <mergeCell ref="E11:E17"/>
    <mergeCell ref="G2:V2"/>
    <mergeCell ref="E18:E40"/>
  </mergeCells>
  <phoneticPr fontId="14" type="noConversion"/>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BB299"/>
  <sheetViews>
    <sheetView topLeftCell="A109" zoomScale="115" zoomScaleNormal="115" workbookViewId="0">
      <selection activeCell="E84" sqref="E84"/>
    </sheetView>
  </sheetViews>
  <sheetFormatPr defaultColWidth="8.88671875" defaultRowHeight="14.4"/>
  <cols>
    <col min="2" max="2" width="18.44140625" customWidth="1"/>
    <col min="3" max="3" width="21.33203125" customWidth="1"/>
    <col min="4" max="4" width="18.88671875" customWidth="1"/>
    <col min="5" max="5" width="11.33203125" customWidth="1"/>
    <col min="7" max="7" width="11.33203125" bestFit="1" customWidth="1"/>
    <col min="9" max="9" width="8.44140625" customWidth="1"/>
    <col min="14" max="14" width="10.44140625" customWidth="1"/>
    <col min="16" max="16" width="10.33203125" customWidth="1"/>
    <col min="17" max="17" width="9.6640625" customWidth="1"/>
    <col min="19" max="19" width="13.109375" customWidth="1"/>
    <col min="20" max="20" width="12.44140625" customWidth="1"/>
    <col min="21" max="21" width="11.44140625" customWidth="1"/>
    <col min="22" max="22" width="13.6640625" customWidth="1"/>
    <col min="24" max="24" width="7.33203125" customWidth="1"/>
    <col min="29" max="29" width="15.44140625" customWidth="1"/>
    <col min="32" max="32" width="13.109375" bestFit="1" customWidth="1"/>
    <col min="36" max="36" width="14.44140625" bestFit="1" customWidth="1"/>
    <col min="37" max="40" width="11.6640625" bestFit="1" customWidth="1"/>
    <col min="41" max="44" width="12.88671875" bestFit="1" customWidth="1"/>
  </cols>
  <sheetData>
    <row r="2" spans="1:47">
      <c r="A2" t="s">
        <v>97</v>
      </c>
    </row>
    <row r="3" spans="1:47">
      <c r="A3" s="18" t="s">
        <v>68</v>
      </c>
      <c r="B3" s="18" t="s">
        <v>65</v>
      </c>
      <c r="C3" s="18" t="s">
        <v>70</v>
      </c>
      <c r="D3" s="18" t="s">
        <v>64</v>
      </c>
    </row>
    <row r="4" spans="1:47" ht="16.2">
      <c r="A4" s="18" t="s">
        <v>67</v>
      </c>
      <c r="B4" s="18" t="s">
        <v>66</v>
      </c>
      <c r="C4" s="18" t="s">
        <v>69</v>
      </c>
      <c r="D4" s="18" t="s">
        <v>286</v>
      </c>
    </row>
    <row r="5" spans="1:47">
      <c r="A5" s="21" t="s">
        <v>28</v>
      </c>
      <c r="B5" s="1">
        <v>0.68225000000000002</v>
      </c>
      <c r="C5" s="3">
        <f t="shared" ref="C5:C12" si="0">J35</f>
        <v>0</v>
      </c>
      <c r="D5" s="1">
        <v>679</v>
      </c>
    </row>
    <row r="6" spans="1:47">
      <c r="A6" s="21" t="s">
        <v>30</v>
      </c>
      <c r="B6" s="1">
        <v>0.70996875000000004</v>
      </c>
      <c r="C6" s="3">
        <f t="shared" si="0"/>
        <v>0</v>
      </c>
      <c r="D6" s="1">
        <v>577</v>
      </c>
    </row>
    <row r="7" spans="1:47">
      <c r="A7" s="21" t="s">
        <v>27</v>
      </c>
      <c r="B7" s="1">
        <v>0.63326300000000002</v>
      </c>
      <c r="C7" s="3">
        <f t="shared" si="0"/>
        <v>3.3608563960001663E-2</v>
      </c>
      <c r="D7" s="1">
        <v>898</v>
      </c>
    </row>
    <row r="8" spans="1:47">
      <c r="A8" s="21" t="s">
        <v>29</v>
      </c>
      <c r="B8" s="1">
        <v>0.64678337500000005</v>
      </c>
      <c r="C8" s="3">
        <f t="shared" si="0"/>
        <v>0</v>
      </c>
      <c r="D8" s="1">
        <v>116</v>
      </c>
    </row>
    <row r="9" spans="1:47">
      <c r="A9" s="21" t="s">
        <v>9</v>
      </c>
      <c r="B9" s="1">
        <v>0.38632499999999997</v>
      </c>
      <c r="C9" s="3">
        <f t="shared" si="0"/>
        <v>6.8171854449802727E-2</v>
      </c>
      <c r="D9" s="1">
        <v>478</v>
      </c>
    </row>
    <row r="10" spans="1:47">
      <c r="A10" s="21" t="s">
        <v>15</v>
      </c>
      <c r="B10" s="1">
        <v>0.777725</v>
      </c>
      <c r="C10" s="3">
        <f t="shared" si="0"/>
        <v>7.0440251572327041E-3</v>
      </c>
      <c r="D10" s="1">
        <v>233</v>
      </c>
    </row>
    <row r="11" spans="1:47">
      <c r="A11" s="21" t="s">
        <v>12</v>
      </c>
      <c r="B11" s="1">
        <v>0.44922499999999999</v>
      </c>
      <c r="C11" s="3">
        <f t="shared" si="0"/>
        <v>9.7120144592573662E-2</v>
      </c>
      <c r="D11" s="1">
        <v>246</v>
      </c>
    </row>
    <row r="12" spans="1:47">
      <c r="A12" s="21" t="s">
        <v>13</v>
      </c>
      <c r="B12" s="1">
        <v>0.35412500000000002</v>
      </c>
      <c r="C12" s="3">
        <f t="shared" si="0"/>
        <v>2.8042063094641956E-2</v>
      </c>
      <c r="D12" s="1">
        <v>191</v>
      </c>
    </row>
    <row r="13" spans="1:47">
      <c r="A13" s="18" t="s">
        <v>44</v>
      </c>
      <c r="B13" s="1">
        <v>0.56375566666666665</v>
      </c>
      <c r="C13" s="1"/>
      <c r="D13" s="1"/>
    </row>
    <row r="14" spans="1:47">
      <c r="A14" s="18" t="s">
        <v>63</v>
      </c>
      <c r="B14" s="1">
        <v>0.58339968750000004</v>
      </c>
      <c r="C14" s="1"/>
      <c r="D14" s="1"/>
      <c r="AU14" s="14"/>
    </row>
    <row r="15" spans="1:47">
      <c r="A15" s="63" t="s">
        <v>228</v>
      </c>
    </row>
    <row r="16" spans="1:47">
      <c r="A16" s="65" t="s">
        <v>102</v>
      </c>
    </row>
    <row r="17" spans="1:47">
      <c r="E17" s="11"/>
    </row>
    <row r="18" spans="1:47">
      <c r="A18" t="s">
        <v>98</v>
      </c>
    </row>
    <row r="19" spans="1:47">
      <c r="A19" s="18" t="s">
        <v>68</v>
      </c>
      <c r="B19" s="18">
        <v>2014</v>
      </c>
      <c r="C19" s="18">
        <v>2015</v>
      </c>
      <c r="D19" s="18">
        <v>2016</v>
      </c>
      <c r="E19" s="18">
        <v>2017</v>
      </c>
      <c r="F19" s="18">
        <v>2018</v>
      </c>
      <c r="G19" s="18">
        <v>2019</v>
      </c>
      <c r="H19" s="18">
        <v>2020</v>
      </c>
      <c r="I19" s="18">
        <v>2021</v>
      </c>
      <c r="J19" s="18">
        <v>2022</v>
      </c>
      <c r="K19" s="18">
        <v>2023</v>
      </c>
      <c r="L19" s="18">
        <v>2024</v>
      </c>
      <c r="M19" s="18">
        <v>2025</v>
      </c>
      <c r="N19" s="18">
        <v>2026</v>
      </c>
      <c r="O19" s="18">
        <v>2027</v>
      </c>
      <c r="P19" s="18">
        <v>2028</v>
      </c>
      <c r="Q19" s="18">
        <v>2029</v>
      </c>
      <c r="R19" s="18">
        <v>2030</v>
      </c>
    </row>
    <row r="20" spans="1:47">
      <c r="A20" s="18" t="s">
        <v>31</v>
      </c>
      <c r="B20" s="10">
        <v>82.9</v>
      </c>
      <c r="C20" s="10">
        <v>100</v>
      </c>
      <c r="D20" s="10">
        <v>110.8</v>
      </c>
      <c r="E20" s="10">
        <v>125</v>
      </c>
      <c r="F20" s="10">
        <v>150</v>
      </c>
      <c r="G20" s="10">
        <v>176.3</v>
      </c>
      <c r="H20" s="10">
        <v>203.5</v>
      </c>
      <c r="I20" s="10">
        <v>237.2</v>
      </c>
      <c r="J20" s="10">
        <v>273.89999999999998</v>
      </c>
      <c r="K20" s="10">
        <v>312.3</v>
      </c>
      <c r="L20" s="10">
        <v>352.9</v>
      </c>
      <c r="M20" s="10">
        <v>395.2</v>
      </c>
      <c r="N20" s="10">
        <v>441.52379999999999</v>
      </c>
      <c r="O20" s="10">
        <v>493.44479999999999</v>
      </c>
      <c r="P20" s="10">
        <v>541.83389999999997</v>
      </c>
      <c r="Q20" s="10">
        <v>577.56200000000001</v>
      </c>
      <c r="R20" s="10">
        <v>591.5</v>
      </c>
    </row>
    <row r="21" spans="1:47">
      <c r="A21" s="18" t="s">
        <v>62</v>
      </c>
      <c r="B21" s="2">
        <v>1.4999999999999999E-2</v>
      </c>
      <c r="C21" s="2">
        <v>1.7999999999999999E-2</v>
      </c>
      <c r="D21" s="2">
        <v>1.9E-2</v>
      </c>
      <c r="E21" s="2">
        <v>0.02</v>
      </c>
      <c r="F21" s="2">
        <v>2.1899999999999999E-2</v>
      </c>
      <c r="G21" s="2">
        <v>2.4199999999999999E-2</v>
      </c>
      <c r="H21" s="2">
        <v>2.7199999999999998E-2</v>
      </c>
      <c r="I21" s="2">
        <f t="shared" ref="I21:R21" si="1">I20/I23</f>
        <v>2.9935132133572274E-2</v>
      </c>
      <c r="J21" s="2">
        <f t="shared" si="1"/>
        <v>3.2920673076923077E-2</v>
      </c>
      <c r="K21" s="2">
        <f t="shared" si="1"/>
        <v>3.5748626373626372E-2</v>
      </c>
      <c r="L21" s="2">
        <f t="shared" si="1"/>
        <v>3.8472440258154543E-2</v>
      </c>
      <c r="M21" s="2">
        <f t="shared" si="1"/>
        <v>4.1032030317188391E-2</v>
      </c>
      <c r="N21" s="2">
        <f t="shared" si="1"/>
        <v>4.4427832561883679E-2</v>
      </c>
      <c r="O21" s="2">
        <f t="shared" si="1"/>
        <v>4.8249222645937222E-2</v>
      </c>
      <c r="P21" s="2">
        <f t="shared" si="1"/>
        <v>5.1751088825214897E-2</v>
      </c>
      <c r="Q21" s="2">
        <f t="shared" si="1"/>
        <v>5.4292348185749205E-2</v>
      </c>
      <c r="R21" s="2">
        <f t="shared" si="1"/>
        <v>5.5280373831775698E-2</v>
      </c>
    </row>
    <row r="22" spans="1:47">
      <c r="A22" s="18" t="s">
        <v>51</v>
      </c>
      <c r="B22" s="10">
        <f t="shared" ref="B22:R22" si="2">B20*0.95</f>
        <v>78.754999999999995</v>
      </c>
      <c r="C22" s="10">
        <f t="shared" si="2"/>
        <v>95</v>
      </c>
      <c r="D22" s="10">
        <f t="shared" si="2"/>
        <v>105.25999999999999</v>
      </c>
      <c r="E22" s="10">
        <f t="shared" si="2"/>
        <v>118.75</v>
      </c>
      <c r="F22" s="10">
        <f t="shared" si="2"/>
        <v>142.5</v>
      </c>
      <c r="G22" s="10">
        <f t="shared" si="2"/>
        <v>167.48500000000001</v>
      </c>
      <c r="H22" s="10">
        <f t="shared" si="2"/>
        <v>193.32499999999999</v>
      </c>
      <c r="I22" s="10">
        <f t="shared" si="2"/>
        <v>225.33999999999997</v>
      </c>
      <c r="J22" s="10">
        <f t="shared" si="2"/>
        <v>260.20499999999998</v>
      </c>
      <c r="K22" s="10">
        <f t="shared" si="2"/>
        <v>296.685</v>
      </c>
      <c r="L22" s="10">
        <f t="shared" si="2"/>
        <v>335.25499999999994</v>
      </c>
      <c r="M22" s="10">
        <f t="shared" si="2"/>
        <v>375.44</v>
      </c>
      <c r="N22" s="10">
        <f t="shared" si="2"/>
        <v>419.44761</v>
      </c>
      <c r="O22" s="10">
        <f t="shared" si="2"/>
        <v>468.77255999999994</v>
      </c>
      <c r="P22" s="10">
        <f t="shared" si="2"/>
        <v>514.7422049999999</v>
      </c>
      <c r="Q22" s="10">
        <f t="shared" si="2"/>
        <v>548.68389999999999</v>
      </c>
      <c r="R22" s="10">
        <f t="shared" si="2"/>
        <v>561.92499999999995</v>
      </c>
    </row>
    <row r="23" spans="1:47">
      <c r="A23" s="18" t="s">
        <v>100</v>
      </c>
      <c r="B23" s="1">
        <v>5639.3</v>
      </c>
      <c r="C23" s="1">
        <v>5693.3</v>
      </c>
      <c r="D23" s="1">
        <v>5971</v>
      </c>
      <c r="E23" s="1">
        <v>6362.5</v>
      </c>
      <c r="F23" s="1">
        <v>6940.4</v>
      </c>
      <c r="G23" s="1">
        <v>7285.2</v>
      </c>
      <c r="H23" s="1">
        <v>7511</v>
      </c>
      <c r="I23" s="1">
        <v>7923.8</v>
      </c>
      <c r="J23" s="1">
        <v>8320</v>
      </c>
      <c r="K23" s="1">
        <v>8736</v>
      </c>
      <c r="L23" s="1">
        <v>9172.7999999999993</v>
      </c>
      <c r="M23" s="1">
        <v>9631.5</v>
      </c>
      <c r="N23" s="1">
        <v>9938</v>
      </c>
      <c r="O23" s="1">
        <v>10227</v>
      </c>
      <c r="P23" s="1">
        <v>10470</v>
      </c>
      <c r="Q23" s="1">
        <v>10638</v>
      </c>
      <c r="R23" s="1">
        <v>10700</v>
      </c>
    </row>
    <row r="24" spans="1:47">
      <c r="A24" s="18" t="s">
        <v>99</v>
      </c>
      <c r="B24" s="10">
        <v>47.253</v>
      </c>
      <c r="C24" s="10">
        <v>56.999999999999993</v>
      </c>
      <c r="D24" s="10">
        <v>63.155999999999992</v>
      </c>
      <c r="E24" s="10">
        <v>71.25</v>
      </c>
      <c r="F24" s="10">
        <v>78.074999999999989</v>
      </c>
      <c r="G24" s="10">
        <v>90.698999999999984</v>
      </c>
      <c r="H24" s="10">
        <v>103.75499999999998</v>
      </c>
      <c r="I24" s="10">
        <v>118.41449999999998</v>
      </c>
      <c r="J24" s="10">
        <v>139.30511287500002</v>
      </c>
      <c r="K24" s="10">
        <v>155.14389368802702</v>
      </c>
      <c r="L24" s="10">
        <v>171.31518077086849</v>
      </c>
      <c r="M24" s="10">
        <v>187.37257888026988</v>
      </c>
      <c r="N24" s="10">
        <v>204.33374778469866</v>
      </c>
      <c r="O24" s="10">
        <v>222.77226612178089</v>
      </c>
      <c r="P24" s="10">
        <v>238.47987283817534</v>
      </c>
      <c r="Q24" s="10">
        <v>247.66199204704066</v>
      </c>
      <c r="R24" s="10">
        <v>240.23677740303546</v>
      </c>
    </row>
    <row r="25" spans="1:47">
      <c r="A25" s="18" t="s">
        <v>61</v>
      </c>
      <c r="B25" s="19">
        <f t="shared" ref="B25:R25" si="3">B24/B20</f>
        <v>0.56999999999999995</v>
      </c>
      <c r="C25" s="19">
        <f t="shared" si="3"/>
        <v>0.56999999999999995</v>
      </c>
      <c r="D25" s="19">
        <f t="shared" si="3"/>
        <v>0.56999999999999995</v>
      </c>
      <c r="E25" s="19">
        <f t="shared" si="3"/>
        <v>0.56999999999999995</v>
      </c>
      <c r="F25" s="19">
        <f t="shared" si="3"/>
        <v>0.52049999999999996</v>
      </c>
      <c r="G25" s="19">
        <f t="shared" si="3"/>
        <v>0.51445830969937589</v>
      </c>
      <c r="H25" s="19">
        <f t="shared" si="3"/>
        <v>0.50985257985257981</v>
      </c>
      <c r="I25" s="19">
        <f t="shared" si="3"/>
        <v>0.49921795952782455</v>
      </c>
      <c r="J25" s="19">
        <f t="shared" si="3"/>
        <v>0.50859844058050396</v>
      </c>
      <c r="K25" s="19">
        <f t="shared" si="3"/>
        <v>0.49677839797639134</v>
      </c>
      <c r="L25" s="19">
        <f t="shared" si="3"/>
        <v>0.48544964797639134</v>
      </c>
      <c r="M25" s="19">
        <f t="shared" si="3"/>
        <v>0.4741208979763914</v>
      </c>
      <c r="N25" s="19">
        <f t="shared" si="3"/>
        <v>0.46279214797639145</v>
      </c>
      <c r="O25" s="19">
        <f t="shared" si="3"/>
        <v>0.45146339797639146</v>
      </c>
      <c r="P25" s="19">
        <f t="shared" si="3"/>
        <v>0.44013464797639157</v>
      </c>
      <c r="Q25" s="19">
        <f t="shared" si="3"/>
        <v>0.42880589797639151</v>
      </c>
      <c r="R25" s="19">
        <f t="shared" si="3"/>
        <v>0.4061483979763913</v>
      </c>
    </row>
    <row r="26" spans="1:47">
      <c r="A26" s="64" t="s">
        <v>103</v>
      </c>
    </row>
    <row r="27" spans="1:47">
      <c r="A27" s="64" t="s">
        <v>268</v>
      </c>
    </row>
    <row r="28" spans="1:47">
      <c r="A28" s="64" t="s">
        <v>104</v>
      </c>
      <c r="C28" s="8"/>
      <c r="D28" s="8"/>
      <c r="E28" s="8"/>
      <c r="F28" s="8"/>
      <c r="G28" s="8"/>
      <c r="H28" s="8"/>
      <c r="I28" s="8"/>
      <c r="J28" s="8"/>
      <c r="K28" s="8"/>
      <c r="L28" s="8"/>
      <c r="M28" s="8"/>
      <c r="N28" s="8"/>
      <c r="AU28" s="14"/>
    </row>
    <row r="29" spans="1:47">
      <c r="A29" s="64" t="s">
        <v>269</v>
      </c>
    </row>
    <row r="30" spans="1:47">
      <c r="A30" s="64" t="s">
        <v>265</v>
      </c>
    </row>
    <row r="32" spans="1:47">
      <c r="A32" t="s">
        <v>194</v>
      </c>
    </row>
    <row r="33" spans="1:10">
      <c r="A33" s="79" t="s">
        <v>101</v>
      </c>
      <c r="B33" s="76" t="s">
        <v>36</v>
      </c>
      <c r="C33" s="77"/>
      <c r="D33" s="78"/>
      <c r="E33" s="76" t="s">
        <v>37</v>
      </c>
      <c r="F33" s="77"/>
      <c r="G33" s="78"/>
      <c r="H33" s="22" t="s">
        <v>5</v>
      </c>
      <c r="I33" s="22"/>
      <c r="J33" s="22"/>
    </row>
    <row r="34" spans="1:10" ht="16.2">
      <c r="A34" s="80"/>
      <c r="B34" s="23" t="s">
        <v>105</v>
      </c>
      <c r="C34" s="23" t="s">
        <v>106</v>
      </c>
      <c r="D34" s="23" t="s">
        <v>4</v>
      </c>
      <c r="E34" s="23" t="s">
        <v>105</v>
      </c>
      <c r="F34" s="23" t="s">
        <v>107</v>
      </c>
      <c r="G34" s="23" t="s">
        <v>4</v>
      </c>
      <c r="H34" s="23" t="s">
        <v>38</v>
      </c>
      <c r="I34" s="23" t="s">
        <v>39</v>
      </c>
      <c r="J34" s="23" t="s">
        <v>40</v>
      </c>
    </row>
    <row r="35" spans="1:10">
      <c r="A35" s="21" t="s">
        <v>28</v>
      </c>
      <c r="B35" s="6">
        <v>0</v>
      </c>
      <c r="C35" s="17">
        <v>0</v>
      </c>
      <c r="D35" s="7">
        <v>0</v>
      </c>
      <c r="E35" s="17">
        <v>137</v>
      </c>
      <c r="F35" s="17">
        <v>0</v>
      </c>
      <c r="G35" s="7">
        <f t="shared" ref="G35:G42" si="4">F35/E35</f>
        <v>0</v>
      </c>
      <c r="H35" s="5">
        <f t="shared" ref="H35:I42" si="5">(B35+E35)/10</f>
        <v>13.7</v>
      </c>
      <c r="I35" s="5">
        <f t="shared" si="5"/>
        <v>0</v>
      </c>
      <c r="J35" s="3">
        <f t="shared" ref="J35:J42" si="6">I35/H35</f>
        <v>0</v>
      </c>
    </row>
    <row r="36" spans="1:10">
      <c r="A36" s="21" t="s">
        <v>30</v>
      </c>
      <c r="B36" s="6">
        <v>0</v>
      </c>
      <c r="C36" s="17">
        <v>0</v>
      </c>
      <c r="D36" s="7">
        <v>0</v>
      </c>
      <c r="E36" s="17">
        <v>35.5</v>
      </c>
      <c r="F36" s="17">
        <v>0</v>
      </c>
      <c r="G36" s="7">
        <f t="shared" si="4"/>
        <v>0</v>
      </c>
      <c r="H36" s="5">
        <f t="shared" si="5"/>
        <v>3.55</v>
      </c>
      <c r="I36" s="5">
        <f t="shared" si="5"/>
        <v>0</v>
      </c>
      <c r="J36" s="3">
        <f t="shared" si="6"/>
        <v>0</v>
      </c>
    </row>
    <row r="37" spans="1:10" ht="14.1" customHeight="1">
      <c r="A37" s="21" t="s">
        <v>27</v>
      </c>
      <c r="B37" s="6">
        <v>88.8888888888889</v>
      </c>
      <c r="C37" s="17">
        <v>1.6</v>
      </c>
      <c r="D37" s="7">
        <f>C37/B37</f>
        <v>1.7999999999999999E-2</v>
      </c>
      <c r="E37" s="17">
        <v>178.9</v>
      </c>
      <c r="F37" s="17">
        <v>7.4</v>
      </c>
      <c r="G37" s="7">
        <f t="shared" si="4"/>
        <v>4.1363890441587482E-2</v>
      </c>
      <c r="H37" s="5">
        <f t="shared" si="5"/>
        <v>26.77888888888889</v>
      </c>
      <c r="I37" s="5">
        <f t="shared" si="5"/>
        <v>0.9</v>
      </c>
      <c r="J37" s="3">
        <f t="shared" si="6"/>
        <v>3.3608563960001663E-2</v>
      </c>
    </row>
    <row r="38" spans="1:10" ht="13.35" customHeight="1">
      <c r="A38" s="21" t="s">
        <v>29</v>
      </c>
      <c r="B38" s="6">
        <v>0</v>
      </c>
      <c r="C38" s="17">
        <v>0</v>
      </c>
      <c r="D38" s="7">
        <v>0</v>
      </c>
      <c r="E38" s="17">
        <v>49.6</v>
      </c>
      <c r="F38" s="17">
        <v>0</v>
      </c>
      <c r="G38" s="7">
        <f t="shared" si="4"/>
        <v>0</v>
      </c>
      <c r="H38" s="5">
        <f t="shared" si="5"/>
        <v>4.96</v>
      </c>
      <c r="I38" s="5">
        <f t="shared" si="5"/>
        <v>0</v>
      </c>
      <c r="J38" s="3">
        <f t="shared" si="6"/>
        <v>0</v>
      </c>
    </row>
    <row r="39" spans="1:10">
      <c r="A39" s="21" t="s">
        <v>9</v>
      </c>
      <c r="B39" s="6">
        <v>100</v>
      </c>
      <c r="C39" s="17">
        <v>0.6</v>
      </c>
      <c r="D39" s="7">
        <f>C39/B39</f>
        <v>6.0000000000000001E-3</v>
      </c>
      <c r="E39" s="17">
        <v>356.2</v>
      </c>
      <c r="F39" s="17">
        <v>30.5</v>
      </c>
      <c r="G39" s="7">
        <f t="shared" si="4"/>
        <v>8.562605277933745E-2</v>
      </c>
      <c r="H39" s="5">
        <f t="shared" si="5"/>
        <v>45.62</v>
      </c>
      <c r="I39" s="5">
        <f t="shared" si="5"/>
        <v>3.1100000000000003</v>
      </c>
      <c r="J39" s="3">
        <f t="shared" si="6"/>
        <v>6.8171854449802727E-2</v>
      </c>
    </row>
    <row r="40" spans="1:10" ht="17.100000000000001" customHeight="1">
      <c r="A40" s="21" t="s">
        <v>15</v>
      </c>
      <c r="B40" s="6">
        <v>14.285714285714286</v>
      </c>
      <c r="C40" s="17">
        <v>0.1</v>
      </c>
      <c r="D40" s="7">
        <f>C40/B40</f>
        <v>7.0000000000000001E-3</v>
      </c>
      <c r="E40" s="17">
        <v>42.5</v>
      </c>
      <c r="F40" s="17">
        <v>0.3</v>
      </c>
      <c r="G40" s="7">
        <f t="shared" si="4"/>
        <v>7.0588235294117641E-3</v>
      </c>
      <c r="H40" s="5">
        <f t="shared" si="5"/>
        <v>5.6785714285714288</v>
      </c>
      <c r="I40" s="5">
        <f t="shared" si="5"/>
        <v>0.04</v>
      </c>
      <c r="J40" s="3">
        <f t="shared" si="6"/>
        <v>7.0440251572327041E-3</v>
      </c>
    </row>
    <row r="41" spans="1:10">
      <c r="A41" s="21" t="s">
        <v>12</v>
      </c>
      <c r="B41" s="6">
        <v>62.318840579710134</v>
      </c>
      <c r="C41" s="17">
        <v>4.3</v>
      </c>
      <c r="D41" s="7">
        <f>C41/B41</f>
        <v>6.9000000000000006E-2</v>
      </c>
      <c r="E41" s="17">
        <v>118.9</v>
      </c>
      <c r="F41" s="17">
        <v>13.3</v>
      </c>
      <c r="G41" s="7">
        <f t="shared" si="4"/>
        <v>0.1118587047939445</v>
      </c>
      <c r="H41" s="5">
        <f t="shared" si="5"/>
        <v>18.121884057971013</v>
      </c>
      <c r="I41" s="5">
        <f t="shared" si="5"/>
        <v>1.7600000000000002</v>
      </c>
      <c r="J41" s="3">
        <f t="shared" si="6"/>
        <v>9.7120144592573662E-2</v>
      </c>
    </row>
    <row r="42" spans="1:10">
      <c r="A42" s="21" t="s">
        <v>13</v>
      </c>
      <c r="B42" s="6">
        <v>59.374999999999993</v>
      </c>
      <c r="C42" s="17">
        <v>1.9</v>
      </c>
      <c r="D42" s="7">
        <f>C42/B42</f>
        <v>3.2000000000000001E-2</v>
      </c>
      <c r="E42" s="17">
        <v>90.4</v>
      </c>
      <c r="F42" s="17">
        <v>2.2999999999999998</v>
      </c>
      <c r="G42" s="7">
        <f t="shared" si="4"/>
        <v>2.5442477876106193E-2</v>
      </c>
      <c r="H42" s="5">
        <f t="shared" si="5"/>
        <v>14.977500000000001</v>
      </c>
      <c r="I42" s="5">
        <f t="shared" si="5"/>
        <v>0.41999999999999993</v>
      </c>
      <c r="J42" s="3">
        <f t="shared" si="6"/>
        <v>2.8042063094641956E-2</v>
      </c>
    </row>
    <row r="43" spans="1:10">
      <c r="A43" s="65" t="s">
        <v>266</v>
      </c>
    </row>
    <row r="46" spans="1:10">
      <c r="A46" t="s">
        <v>108</v>
      </c>
    </row>
    <row r="47" spans="1:10">
      <c r="A47" s="18" t="s">
        <v>109</v>
      </c>
      <c r="B47" s="18" t="s">
        <v>0</v>
      </c>
      <c r="C47" s="18" t="s">
        <v>1</v>
      </c>
      <c r="D47" s="18" t="s">
        <v>2</v>
      </c>
      <c r="E47" s="18" t="s">
        <v>3</v>
      </c>
    </row>
    <row r="48" spans="1:10">
      <c r="A48" s="18" t="s">
        <v>23</v>
      </c>
      <c r="B48" s="1">
        <v>7</v>
      </c>
      <c r="C48" s="1">
        <v>1</v>
      </c>
      <c r="D48" s="1">
        <v>7</v>
      </c>
      <c r="E48" s="1">
        <v>5</v>
      </c>
    </row>
    <row r="49" spans="1:10">
      <c r="A49" s="18" t="s">
        <v>24</v>
      </c>
      <c r="B49" s="1">
        <v>16</v>
      </c>
      <c r="C49" s="1">
        <v>11</v>
      </c>
      <c r="D49" s="1">
        <v>10</v>
      </c>
      <c r="E49" s="1">
        <v>14</v>
      </c>
    </row>
    <row r="50" spans="1:10">
      <c r="A50" s="18" t="s">
        <v>25</v>
      </c>
      <c r="B50" s="1">
        <v>7</v>
      </c>
      <c r="C50" s="1">
        <v>6</v>
      </c>
      <c r="D50" s="1">
        <v>10</v>
      </c>
      <c r="E50" s="1">
        <v>18</v>
      </c>
    </row>
    <row r="51" spans="1:10">
      <c r="A51" s="18" t="s">
        <v>26</v>
      </c>
      <c r="B51" s="1">
        <v>11</v>
      </c>
      <c r="C51" s="1">
        <v>9</v>
      </c>
      <c r="D51" s="1">
        <v>6</v>
      </c>
      <c r="E51" s="1">
        <v>23</v>
      </c>
    </row>
    <row r="52" spans="1:10">
      <c r="A52" s="18" t="s">
        <v>5</v>
      </c>
      <c r="B52" s="1">
        <f>B51+B50+B49+B48</f>
        <v>41</v>
      </c>
      <c r="C52" s="1">
        <f>C51+C50+C49+C48</f>
        <v>27</v>
      </c>
      <c r="D52" s="1">
        <f>D51+D50+D49+D48</f>
        <v>33</v>
      </c>
      <c r="E52" s="1">
        <f>E51+E50+E49+E48</f>
        <v>60</v>
      </c>
    </row>
    <row r="53" spans="1:10">
      <c r="A53" s="64" t="s">
        <v>267</v>
      </c>
    </row>
    <row r="55" spans="1:10">
      <c r="A55" t="s">
        <v>110</v>
      </c>
    </row>
    <row r="56" spans="1:10">
      <c r="A56" s="18" t="s">
        <v>109</v>
      </c>
      <c r="B56" s="18" t="s">
        <v>28</v>
      </c>
      <c r="C56" s="18" t="s">
        <v>30</v>
      </c>
      <c r="D56" s="18" t="s">
        <v>27</v>
      </c>
      <c r="E56" s="18" t="s">
        <v>29</v>
      </c>
      <c r="F56" s="18" t="s">
        <v>9</v>
      </c>
      <c r="G56" s="18" t="s">
        <v>15</v>
      </c>
      <c r="H56" s="18" t="s">
        <v>12</v>
      </c>
      <c r="I56" s="18" t="s">
        <v>13</v>
      </c>
      <c r="J56" s="18" t="s">
        <v>5</v>
      </c>
    </row>
    <row r="57" spans="1:10">
      <c r="A57" s="18" t="s">
        <v>23</v>
      </c>
      <c r="B57" s="1">
        <v>4</v>
      </c>
      <c r="C57" s="1">
        <v>2</v>
      </c>
      <c r="D57" s="1">
        <v>0</v>
      </c>
      <c r="E57" s="1">
        <v>2</v>
      </c>
      <c r="F57" s="1">
        <v>2</v>
      </c>
      <c r="G57" s="1">
        <v>5</v>
      </c>
      <c r="H57" s="1">
        <v>0</v>
      </c>
      <c r="I57" s="1">
        <v>0</v>
      </c>
      <c r="J57" s="1">
        <f>SUM(B57:I57)</f>
        <v>15</v>
      </c>
    </row>
    <row r="58" spans="1:10">
      <c r="A58" s="18" t="s">
        <v>24</v>
      </c>
      <c r="B58" s="1">
        <v>9</v>
      </c>
      <c r="C58" s="1">
        <v>8</v>
      </c>
      <c r="D58" s="1">
        <v>1</v>
      </c>
      <c r="E58" s="1">
        <v>0</v>
      </c>
      <c r="F58" s="1">
        <v>6</v>
      </c>
      <c r="G58" s="1">
        <v>3</v>
      </c>
      <c r="H58" s="1">
        <v>4</v>
      </c>
      <c r="I58" s="1">
        <v>3</v>
      </c>
      <c r="J58" s="1">
        <f>SUM(B58:I58)</f>
        <v>34</v>
      </c>
    </row>
    <row r="59" spans="1:10">
      <c r="A59" s="18" t="s">
        <v>25</v>
      </c>
      <c r="B59" s="1">
        <v>11</v>
      </c>
      <c r="C59" s="1">
        <v>5</v>
      </c>
      <c r="D59" s="1">
        <v>7</v>
      </c>
      <c r="E59" s="1">
        <v>2</v>
      </c>
      <c r="F59" s="1">
        <v>2</v>
      </c>
      <c r="G59" s="1">
        <v>1</v>
      </c>
      <c r="H59" s="1">
        <v>1</v>
      </c>
      <c r="I59" s="1">
        <v>1</v>
      </c>
      <c r="J59" s="1">
        <f>SUM(B59:I59)</f>
        <v>30</v>
      </c>
    </row>
    <row r="60" spans="1:10">
      <c r="A60" s="18" t="s">
        <v>26</v>
      </c>
      <c r="B60" s="1">
        <v>15</v>
      </c>
      <c r="C60" s="1">
        <v>4</v>
      </c>
      <c r="D60" s="1">
        <v>4</v>
      </c>
      <c r="E60" s="1">
        <v>7</v>
      </c>
      <c r="F60" s="1">
        <v>0</v>
      </c>
      <c r="G60" s="1">
        <v>0</v>
      </c>
      <c r="H60" s="1">
        <v>2</v>
      </c>
      <c r="I60" s="1">
        <v>1</v>
      </c>
      <c r="J60" s="1">
        <f>SUM(B60:I60)</f>
        <v>33</v>
      </c>
    </row>
    <row r="61" spans="1:10">
      <c r="A61" s="18" t="s">
        <v>5</v>
      </c>
      <c r="B61" s="1">
        <f t="shared" ref="B61:I61" si="7">B60+B59+B58+B57</f>
        <v>39</v>
      </c>
      <c r="C61" s="1">
        <f t="shared" si="7"/>
        <v>19</v>
      </c>
      <c r="D61" s="1">
        <f t="shared" si="7"/>
        <v>12</v>
      </c>
      <c r="E61" s="1">
        <f t="shared" si="7"/>
        <v>11</v>
      </c>
      <c r="F61" s="1">
        <f t="shared" si="7"/>
        <v>10</v>
      </c>
      <c r="G61" s="1">
        <f t="shared" si="7"/>
        <v>9</v>
      </c>
      <c r="H61" s="1">
        <f t="shared" si="7"/>
        <v>7</v>
      </c>
      <c r="I61" s="1">
        <f t="shared" si="7"/>
        <v>5</v>
      </c>
      <c r="J61" s="1">
        <f>SUM(J57:J60)</f>
        <v>112</v>
      </c>
    </row>
    <row r="62" spans="1:10">
      <c r="A62" s="64" t="s">
        <v>267</v>
      </c>
    </row>
    <row r="64" spans="1:10">
      <c r="A64" t="s">
        <v>111</v>
      </c>
    </row>
    <row r="65" spans="1:7">
      <c r="A65" s="18" t="s">
        <v>96</v>
      </c>
      <c r="B65" s="18" t="s">
        <v>112</v>
      </c>
      <c r="C65" s="18" t="s">
        <v>113</v>
      </c>
    </row>
    <row r="66" spans="1:7">
      <c r="A66" s="1" t="s">
        <v>42</v>
      </c>
      <c r="B66" s="1"/>
      <c r="C66" s="3">
        <v>0.187</v>
      </c>
    </row>
    <row r="67" spans="1:7">
      <c r="A67" s="1" t="s">
        <v>43</v>
      </c>
      <c r="B67" s="1"/>
      <c r="C67" s="3">
        <v>0.122</v>
      </c>
      <c r="E67" s="61"/>
    </row>
    <row r="68" spans="1:7">
      <c r="A68" s="1" t="s">
        <v>44</v>
      </c>
      <c r="B68" s="1"/>
      <c r="C68" s="3">
        <v>3.7999999999999999E-2</v>
      </c>
      <c r="E68" s="61"/>
      <c r="F68" s="61"/>
      <c r="G68" s="62"/>
    </row>
    <row r="69" spans="1:7">
      <c r="A69" s="1" t="s">
        <v>41</v>
      </c>
      <c r="B69" s="1" t="s">
        <v>6</v>
      </c>
      <c r="C69" s="3">
        <v>0.26500000000000001</v>
      </c>
      <c r="F69" s="61"/>
      <c r="G69" s="62"/>
    </row>
    <row r="70" spans="1:7">
      <c r="A70" s="1" t="s">
        <v>41</v>
      </c>
      <c r="B70" s="1" t="s">
        <v>17</v>
      </c>
      <c r="C70" s="3">
        <v>0.253</v>
      </c>
      <c r="F70" s="61"/>
      <c r="G70" s="62"/>
    </row>
    <row r="71" spans="1:7">
      <c r="A71" s="1" t="s">
        <v>41</v>
      </c>
      <c r="B71" s="1" t="s">
        <v>52</v>
      </c>
      <c r="C71" s="3">
        <v>0.13500000000000001</v>
      </c>
    </row>
    <row r="72" spans="1:7">
      <c r="A72" s="64" t="s">
        <v>230</v>
      </c>
    </row>
    <row r="74" spans="1:7">
      <c r="A74" t="s">
        <v>115</v>
      </c>
    </row>
    <row r="75" spans="1:7">
      <c r="A75" s="18" t="s">
        <v>33</v>
      </c>
      <c r="B75" s="1">
        <v>1.46</v>
      </c>
    </row>
    <row r="76" spans="1:7">
      <c r="A76" s="18" t="s">
        <v>32</v>
      </c>
      <c r="B76" s="1">
        <v>1.36</v>
      </c>
    </row>
    <row r="77" spans="1:7">
      <c r="A77" s="18" t="s">
        <v>34</v>
      </c>
      <c r="B77" s="1">
        <v>1.55</v>
      </c>
    </row>
    <row r="78" spans="1:7">
      <c r="A78" s="18" t="s">
        <v>35</v>
      </c>
      <c r="B78" s="1">
        <v>1.39</v>
      </c>
    </row>
    <row r="79" spans="1:7">
      <c r="A79" s="64" t="s">
        <v>114</v>
      </c>
    </row>
    <row r="83" spans="1:9">
      <c r="A83" t="s">
        <v>117</v>
      </c>
    </row>
    <row r="84" spans="1:9" ht="16.2">
      <c r="A84" s="18" t="s">
        <v>41</v>
      </c>
      <c r="B84" s="24" t="s">
        <v>116</v>
      </c>
      <c r="C84" s="25" t="s">
        <v>287</v>
      </c>
      <c r="D84" s="25" t="s">
        <v>118</v>
      </c>
      <c r="E84" s="18" t="s">
        <v>119</v>
      </c>
    </row>
    <row r="85" spans="1:9">
      <c r="A85" s="26" t="s">
        <v>6</v>
      </c>
      <c r="B85" s="27">
        <v>21893095</v>
      </c>
      <c r="C85" s="27">
        <v>16406</v>
      </c>
      <c r="D85" s="1">
        <v>456</v>
      </c>
      <c r="E85" s="1">
        <v>21</v>
      </c>
    </row>
    <row r="86" spans="1:9">
      <c r="A86" s="26" t="s">
        <v>7</v>
      </c>
      <c r="B86" s="27">
        <v>13866009</v>
      </c>
      <c r="C86" s="28">
        <v>11917</v>
      </c>
      <c r="D86" s="1">
        <v>699</v>
      </c>
      <c r="E86" s="1">
        <v>31.1</v>
      </c>
    </row>
    <row r="87" spans="1:9">
      <c r="A87" s="26" t="s">
        <v>8</v>
      </c>
      <c r="B87" s="27">
        <v>74610235</v>
      </c>
      <c r="C87" s="27">
        <v>188545</v>
      </c>
      <c r="D87" s="1">
        <v>2945</v>
      </c>
      <c r="E87" s="1">
        <v>594</v>
      </c>
    </row>
    <row r="88" spans="1:9">
      <c r="A88" s="26" t="s">
        <v>17</v>
      </c>
      <c r="B88" s="27">
        <v>24870895</v>
      </c>
      <c r="C88" s="28">
        <v>8359</v>
      </c>
      <c r="D88" s="1">
        <v>864</v>
      </c>
      <c r="E88" s="1">
        <v>29</v>
      </c>
    </row>
    <row r="89" spans="1:9">
      <c r="A89" s="26" t="s">
        <v>18</v>
      </c>
      <c r="B89" s="27">
        <v>84748016</v>
      </c>
      <c r="C89" s="28">
        <v>106600</v>
      </c>
      <c r="D89" s="1">
        <v>5074</v>
      </c>
      <c r="E89" s="1">
        <v>428</v>
      </c>
    </row>
    <row r="90" spans="1:9">
      <c r="A90" s="26" t="s">
        <v>19</v>
      </c>
      <c r="B90" s="27">
        <v>64567588</v>
      </c>
      <c r="C90" s="27">
        <v>105506</v>
      </c>
      <c r="D90" s="1">
        <v>3521</v>
      </c>
      <c r="E90" s="1">
        <v>376</v>
      </c>
    </row>
    <row r="91" spans="1:9">
      <c r="A91" s="26" t="s">
        <v>20</v>
      </c>
      <c r="B91" s="27">
        <v>61027171</v>
      </c>
      <c r="C91" s="27">
        <v>140140</v>
      </c>
      <c r="D91" s="1">
        <v>2785</v>
      </c>
      <c r="E91" s="1">
        <v>253</v>
      </c>
    </row>
    <row r="92" spans="1:9">
      <c r="A92" s="26" t="s">
        <v>71</v>
      </c>
      <c r="B92" s="27">
        <v>41540086</v>
      </c>
      <c r="C92" s="28">
        <v>123951</v>
      </c>
      <c r="D92" s="1">
        <v>2636</v>
      </c>
      <c r="E92" s="1">
        <v>433</v>
      </c>
    </row>
    <row r="93" spans="1:9">
      <c r="A93" s="26" t="s">
        <v>72</v>
      </c>
      <c r="B93" s="27">
        <v>45188635</v>
      </c>
      <c r="C93" s="27">
        <v>166936</v>
      </c>
      <c r="D93" s="1">
        <v>1477</v>
      </c>
      <c r="E93" s="1">
        <v>278</v>
      </c>
    </row>
    <row r="94" spans="1:9">
      <c r="A94" s="26" t="s">
        <v>73</v>
      </c>
      <c r="B94" s="27">
        <v>101527453</v>
      </c>
      <c r="C94" s="27">
        <v>157901</v>
      </c>
      <c r="D94" s="1">
        <v>5781</v>
      </c>
      <c r="E94" s="1">
        <v>474</v>
      </c>
    </row>
    <row r="95" spans="1:9">
      <c r="A95" s="26" t="s">
        <v>14</v>
      </c>
      <c r="B95" s="27">
        <v>126012510</v>
      </c>
      <c r="C95" s="27">
        <v>179656</v>
      </c>
      <c r="D95" s="1">
        <v>5048</v>
      </c>
      <c r="E95" s="1">
        <v>463</v>
      </c>
      <c r="I95" s="13"/>
    </row>
    <row r="96" spans="1:9">
      <c r="A96" s="26" t="s">
        <v>74</v>
      </c>
      <c r="B96" s="27">
        <v>10081232</v>
      </c>
      <c r="C96" s="27">
        <v>35177</v>
      </c>
      <c r="D96" s="1">
        <v>348</v>
      </c>
      <c r="E96" s="1">
        <v>38</v>
      </c>
      <c r="I96" s="13"/>
    </row>
    <row r="97" spans="1:12">
      <c r="A97" s="18" t="s">
        <v>42</v>
      </c>
      <c r="B97" s="29"/>
      <c r="C97" s="29"/>
      <c r="D97" s="29"/>
      <c r="E97" s="29"/>
      <c r="I97" s="13"/>
    </row>
    <row r="98" spans="1:12">
      <c r="A98" s="30" t="s">
        <v>9</v>
      </c>
      <c r="B98" s="27">
        <v>24049155</v>
      </c>
      <c r="C98" s="28">
        <v>1145499</v>
      </c>
      <c r="D98" s="1">
        <v>5703</v>
      </c>
      <c r="E98" s="1">
        <v>971</v>
      </c>
      <c r="I98" s="13"/>
    </row>
    <row r="99" spans="1:12">
      <c r="A99" s="30" t="s">
        <v>75</v>
      </c>
      <c r="B99" s="27">
        <v>50126804</v>
      </c>
      <c r="C99" s="27">
        <v>237606</v>
      </c>
      <c r="D99" s="1">
        <v>1939</v>
      </c>
      <c r="E99" s="1">
        <v>738</v>
      </c>
      <c r="I99" s="13"/>
    </row>
    <row r="100" spans="1:12">
      <c r="A100" s="30" t="s">
        <v>21</v>
      </c>
      <c r="B100" s="27">
        <v>32054159</v>
      </c>
      <c r="C100" s="27">
        <v>82374</v>
      </c>
      <c r="D100" s="1">
        <v>837</v>
      </c>
      <c r="E100" s="1">
        <v>299</v>
      </c>
      <c r="I100" s="13"/>
    </row>
    <row r="101" spans="1:12">
      <c r="A101" s="30" t="s">
        <v>22</v>
      </c>
      <c r="B101" s="27">
        <v>83674866</v>
      </c>
      <c r="C101" s="27">
        <v>486116</v>
      </c>
      <c r="D101" s="1">
        <v>4167</v>
      </c>
      <c r="E101" s="1">
        <v>3654</v>
      </c>
      <c r="I101" s="13"/>
    </row>
    <row r="102" spans="1:12">
      <c r="A102" s="30" t="s">
        <v>15</v>
      </c>
      <c r="B102" s="27">
        <v>38562148</v>
      </c>
      <c r="C102" s="27">
        <v>176099</v>
      </c>
      <c r="D102" s="1">
        <v>2327</v>
      </c>
      <c r="E102" s="1">
        <v>973</v>
      </c>
      <c r="I102" s="13"/>
    </row>
    <row r="103" spans="1:12">
      <c r="A103" s="30" t="s">
        <v>76</v>
      </c>
      <c r="B103" s="27">
        <v>47209277</v>
      </c>
      <c r="C103" s="27">
        <v>383186</v>
      </c>
      <c r="D103" s="1">
        <v>3674</v>
      </c>
      <c r="E103" s="1">
        <v>3260</v>
      </c>
      <c r="I103" s="13"/>
    </row>
    <row r="104" spans="1:12">
      <c r="A104" s="30" t="s">
        <v>77</v>
      </c>
      <c r="B104" s="27">
        <v>3648100</v>
      </c>
      <c r="C104" s="28">
        <v>1202189</v>
      </c>
      <c r="D104" s="1">
        <v>87</v>
      </c>
      <c r="E104" s="1">
        <v>84.2</v>
      </c>
      <c r="I104" s="13"/>
    </row>
    <row r="105" spans="1:12">
      <c r="A105" s="30" t="s">
        <v>78</v>
      </c>
      <c r="B105" s="27">
        <v>39528999</v>
      </c>
      <c r="C105" s="27">
        <v>205624</v>
      </c>
      <c r="D105" s="1">
        <v>2426</v>
      </c>
      <c r="E105" s="1">
        <v>342</v>
      </c>
      <c r="I105" s="13"/>
    </row>
    <row r="106" spans="1:12">
      <c r="A106" s="30" t="s">
        <v>12</v>
      </c>
      <c r="B106" s="27">
        <v>25019831</v>
      </c>
      <c r="C106" s="28">
        <v>425889</v>
      </c>
      <c r="D106" s="1">
        <v>1787</v>
      </c>
      <c r="E106" s="1">
        <v>886</v>
      </c>
      <c r="I106" s="13"/>
    </row>
    <row r="107" spans="1:12">
      <c r="A107" s="30" t="s">
        <v>79</v>
      </c>
      <c r="B107" s="27">
        <v>5923957</v>
      </c>
      <c r="C107" s="28">
        <v>696647</v>
      </c>
      <c r="D107" s="1">
        <v>948</v>
      </c>
      <c r="E107" s="1">
        <v>848</v>
      </c>
      <c r="I107" s="13"/>
    </row>
    <row r="108" spans="1:12">
      <c r="A108" s="30" t="s">
        <v>13</v>
      </c>
      <c r="B108" s="27">
        <v>7202654</v>
      </c>
      <c r="C108" s="27">
        <v>51893</v>
      </c>
      <c r="D108" s="1">
        <v>1768</v>
      </c>
      <c r="E108" s="1">
        <v>352</v>
      </c>
      <c r="I108" s="13"/>
    </row>
    <row r="109" spans="1:12">
      <c r="A109" s="30" t="s">
        <v>80</v>
      </c>
      <c r="B109" s="27">
        <v>25852345</v>
      </c>
      <c r="C109" s="28">
        <v>1631585</v>
      </c>
      <c r="D109" s="1">
        <v>4052</v>
      </c>
      <c r="E109" s="1">
        <v>859</v>
      </c>
      <c r="I109" s="13"/>
      <c r="J109" s="15"/>
      <c r="K109" s="13"/>
      <c r="L109" s="13"/>
    </row>
    <row r="110" spans="1:12">
      <c r="A110" s="60" t="s">
        <v>229</v>
      </c>
      <c r="I110" s="16"/>
      <c r="J110" s="13"/>
      <c r="K110" s="13"/>
      <c r="L110" s="13"/>
    </row>
    <row r="130" spans="54:54">
      <c r="BB130" s="9"/>
    </row>
    <row r="131" spans="54:54">
      <c r="BB131" s="9"/>
    </row>
    <row r="132" spans="54:54">
      <c r="BB132" s="9"/>
    </row>
    <row r="279" spans="23:23">
      <c r="W279" t="s">
        <v>47</v>
      </c>
    </row>
    <row r="284" spans="23:23">
      <c r="W284" t="s">
        <v>48</v>
      </c>
    </row>
    <row r="299" spans="23:23">
      <c r="W299" t="s">
        <v>49</v>
      </c>
    </row>
  </sheetData>
  <mergeCells count="3">
    <mergeCell ref="B33:D33"/>
    <mergeCell ref="E33:G33"/>
    <mergeCell ref="A33:A34"/>
  </mergeCells>
  <phoneticPr fontId="23"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R84"/>
  <sheetViews>
    <sheetView zoomScaleNormal="85" workbookViewId="0">
      <selection activeCell="A3" sqref="A3"/>
    </sheetView>
  </sheetViews>
  <sheetFormatPr defaultColWidth="8.88671875" defaultRowHeight="14.4"/>
  <cols>
    <col min="1" max="1" width="22.44140625" customWidth="1"/>
  </cols>
  <sheetData>
    <row r="2" spans="1:10">
      <c r="A2" t="s">
        <v>289</v>
      </c>
    </row>
    <row r="3" spans="1:10">
      <c r="A3" s="32" t="s">
        <v>45</v>
      </c>
      <c r="B3" s="18">
        <v>2022</v>
      </c>
      <c r="C3" s="18">
        <v>2023</v>
      </c>
      <c r="D3" s="18">
        <v>2024</v>
      </c>
      <c r="E3" s="18">
        <v>2025</v>
      </c>
      <c r="F3" s="18">
        <v>2026</v>
      </c>
      <c r="G3" s="18">
        <v>2027</v>
      </c>
      <c r="H3" s="18">
        <v>2028</v>
      </c>
      <c r="I3" s="18">
        <v>2029</v>
      </c>
      <c r="J3" s="18">
        <v>2030</v>
      </c>
    </row>
    <row r="4" spans="1:10" ht="14.1" customHeight="1">
      <c r="A4" s="18" t="s">
        <v>59</v>
      </c>
      <c r="B4" s="10">
        <v>118.27499999999999</v>
      </c>
      <c r="C4" s="10">
        <v>116.05178409090907</v>
      </c>
      <c r="D4" s="10">
        <v>120.04838131313129</v>
      </c>
      <c r="E4" s="10">
        <v>113.30242857142856</v>
      </c>
      <c r="F4" s="10">
        <v>102.89081410714286</v>
      </c>
      <c r="G4" s="10">
        <v>93.952771071428572</v>
      </c>
      <c r="H4" s="10">
        <v>80.065634330357142</v>
      </c>
      <c r="I4" s="10">
        <v>60.721362053571461</v>
      </c>
      <c r="J4" s="10">
        <v>36.96875</v>
      </c>
    </row>
    <row r="5" spans="1:10">
      <c r="A5" s="18" t="s">
        <v>52</v>
      </c>
      <c r="B5" s="10">
        <v>31.54</v>
      </c>
      <c r="C5" s="10">
        <v>38.034617424242427</v>
      </c>
      <c r="D5" s="10">
        <v>48.030640572390567</v>
      </c>
      <c r="E5" s="10">
        <v>55.198619047619047</v>
      </c>
      <c r="F5" s="10">
        <v>52.956574821428575</v>
      </c>
      <c r="G5" s="10">
        <v>52.098078214285721</v>
      </c>
      <c r="H5" s="10">
        <v>49.426217366071434</v>
      </c>
      <c r="I5" s="10">
        <v>44.391484077380966</v>
      </c>
      <c r="J5" s="10">
        <v>36.96875</v>
      </c>
    </row>
    <row r="6" spans="1:10">
      <c r="A6" s="18" t="s">
        <v>58</v>
      </c>
      <c r="B6" s="10">
        <v>31.54</v>
      </c>
      <c r="C6" s="10">
        <v>32.265742424242426</v>
      </c>
      <c r="D6" s="10">
        <v>34.992946127946119</v>
      </c>
      <c r="E6" s="10">
        <v>34.862285714285711</v>
      </c>
      <c r="F6" s="10">
        <v>35.479591071428572</v>
      </c>
      <c r="G6" s="10">
        <v>37.44893571428571</v>
      </c>
      <c r="H6" s="10">
        <v>38.702421428571419</v>
      </c>
      <c r="I6" s="10">
        <v>38.676026785714285</v>
      </c>
      <c r="J6" s="10">
        <v>36.96875</v>
      </c>
    </row>
    <row r="7" spans="1:10">
      <c r="A7" s="18" t="s">
        <v>53</v>
      </c>
      <c r="B7" s="10">
        <v>55.195</v>
      </c>
      <c r="C7" s="10">
        <v>48.223799242424242</v>
      </c>
      <c r="D7" s="10">
        <v>42.612377946127936</v>
      </c>
      <c r="E7" s="10">
        <v>31.957095238095242</v>
      </c>
      <c r="F7" s="10">
        <v>32.982879107142857</v>
      </c>
      <c r="G7" s="10">
        <v>35.356201071428565</v>
      </c>
      <c r="H7" s="10">
        <v>37.170450580357127</v>
      </c>
      <c r="I7" s="10">
        <v>37.859532886904752</v>
      </c>
      <c r="J7" s="10">
        <v>36.96875</v>
      </c>
    </row>
    <row r="8" spans="1:10">
      <c r="A8" s="18" t="s">
        <v>54</v>
      </c>
      <c r="B8" s="10">
        <v>0</v>
      </c>
      <c r="C8" s="10">
        <v>8.2412499999999991</v>
      </c>
      <c r="D8" s="10">
        <v>18.625277777777775</v>
      </c>
      <c r="E8" s="10">
        <v>29.051904761904762</v>
      </c>
      <c r="F8" s="10">
        <v>36.925055892857145</v>
      </c>
      <c r="G8" s="10">
        <v>47.655606428571424</v>
      </c>
      <c r="H8" s="10">
        <v>59.343712857142847</v>
      </c>
      <c r="I8" s="10">
        <v>70.734155654761906</v>
      </c>
      <c r="J8" s="10">
        <v>80.098958333333329</v>
      </c>
    </row>
    <row r="9" spans="1:10">
      <c r="A9" s="18" t="s">
        <v>55</v>
      </c>
      <c r="B9" s="10">
        <v>0</v>
      </c>
      <c r="C9" s="10">
        <v>7.4171250000000004</v>
      </c>
      <c r="D9" s="10">
        <v>16.762749999999997</v>
      </c>
      <c r="E9" s="10">
        <v>26.146714285714289</v>
      </c>
      <c r="F9" s="10">
        <v>34.428343928571429</v>
      </c>
      <c r="G9" s="10">
        <v>45.562871785714279</v>
      </c>
      <c r="H9" s="10">
        <v>57.811742008928562</v>
      </c>
      <c r="I9" s="10">
        <v>69.917661755952381</v>
      </c>
      <c r="J9" s="10">
        <v>80.098958333333329</v>
      </c>
    </row>
    <row r="10" spans="1:10">
      <c r="A10" s="18" t="s">
        <v>56</v>
      </c>
      <c r="B10" s="10">
        <v>15.77</v>
      </c>
      <c r="C10" s="10">
        <v>16.956996212121211</v>
      </c>
      <c r="D10" s="10">
        <v>19.359000841750834</v>
      </c>
      <c r="E10" s="10">
        <v>20.336333333333332</v>
      </c>
      <c r="F10" s="10">
        <v>29.434919999999998</v>
      </c>
      <c r="G10" s="10">
        <v>41.377402499999995</v>
      </c>
      <c r="H10" s="10">
        <v>54.74780031249999</v>
      </c>
      <c r="I10" s="10">
        <v>68.284673958333343</v>
      </c>
      <c r="J10" s="10">
        <v>80.098958333333329</v>
      </c>
    </row>
    <row r="11" spans="1:10">
      <c r="A11" s="18" t="s">
        <v>57</v>
      </c>
      <c r="B11" s="10">
        <v>7.8849999999999998</v>
      </c>
      <c r="C11" s="10">
        <v>9.7146856060606055</v>
      </c>
      <c r="D11" s="10">
        <v>12.473292087542085</v>
      </c>
      <c r="E11" s="10">
        <v>14.525952380952381</v>
      </c>
      <c r="F11" s="10">
        <v>24.441496071428578</v>
      </c>
      <c r="G11" s="10">
        <v>37.191933214285719</v>
      </c>
      <c r="H11" s="10">
        <v>51.683858616071419</v>
      </c>
      <c r="I11" s="10">
        <v>66.651686160714291</v>
      </c>
      <c r="J11" s="10">
        <v>80.098958333333329</v>
      </c>
    </row>
    <row r="12" spans="1:10">
      <c r="A12" s="64"/>
    </row>
    <row r="14" spans="1:10">
      <c r="A14" s="31" t="s">
        <v>151</v>
      </c>
    </row>
    <row r="15" spans="1:10">
      <c r="A15" s="32" t="s">
        <v>45</v>
      </c>
      <c r="B15" s="18">
        <v>2022</v>
      </c>
      <c r="C15" s="18">
        <v>2023</v>
      </c>
      <c r="D15" s="18">
        <v>2024</v>
      </c>
      <c r="E15" s="18">
        <v>2025</v>
      </c>
      <c r="F15" s="18">
        <v>2026</v>
      </c>
      <c r="G15" s="18">
        <v>2027</v>
      </c>
      <c r="H15" s="18">
        <v>2028</v>
      </c>
      <c r="I15" s="18">
        <v>2029</v>
      </c>
      <c r="J15" s="18">
        <v>2030</v>
      </c>
    </row>
    <row r="16" spans="1:10">
      <c r="A16" s="18" t="s">
        <v>28</v>
      </c>
      <c r="B16" s="10">
        <v>118.27499999999999</v>
      </c>
      <c r="C16" s="10">
        <v>124.34119724025973</v>
      </c>
      <c r="D16" s="10">
        <v>128.62326569264067</v>
      </c>
      <c r="E16" s="10">
        <v>130.73357142857142</v>
      </c>
      <c r="F16" s="10">
        <v>123.46897692857142</v>
      </c>
      <c r="G16" s="10">
        <v>112.74332528571428</v>
      </c>
      <c r="H16" s="10">
        <v>96.078761196428573</v>
      </c>
      <c r="I16" s="10">
        <v>72.865634464285748</v>
      </c>
      <c r="J16" s="10">
        <v>44.362499999999997</v>
      </c>
    </row>
    <row r="17" spans="1:10">
      <c r="A17" s="18" t="s">
        <v>30</v>
      </c>
      <c r="B17" s="10">
        <v>31.54</v>
      </c>
      <c r="C17" s="10">
        <v>40.75137581168832</v>
      </c>
      <c r="D17" s="10">
        <v>51.461400613275615</v>
      </c>
      <c r="E17" s="10">
        <v>63.690714285714286</v>
      </c>
      <c r="F17" s="10">
        <v>63.54788978571429</v>
      </c>
      <c r="G17" s="10">
        <v>62.517693857142859</v>
      </c>
      <c r="H17" s="10">
        <v>59.311460839285715</v>
      </c>
      <c r="I17" s="10">
        <v>53.269780892857156</v>
      </c>
      <c r="J17" s="10">
        <v>44.362499999999997</v>
      </c>
    </row>
    <row r="18" spans="1:10">
      <c r="A18" s="18" t="s">
        <v>27</v>
      </c>
      <c r="B18" s="10">
        <v>31.54</v>
      </c>
      <c r="C18" s="10">
        <v>34.570438311688314</v>
      </c>
      <c r="D18" s="10">
        <v>37.492442279942274</v>
      </c>
      <c r="E18" s="10">
        <v>40.225714285714282</v>
      </c>
      <c r="F18" s="10">
        <v>42.575509285714283</v>
      </c>
      <c r="G18" s="10">
        <v>44.938722857142849</v>
      </c>
      <c r="H18" s="10">
        <v>46.4429057142857</v>
      </c>
      <c r="I18" s="10">
        <v>46.411232142857138</v>
      </c>
      <c r="J18" s="10">
        <v>44.362499999999997</v>
      </c>
    </row>
    <row r="19" spans="1:10">
      <c r="A19" s="18" t="s">
        <v>29</v>
      </c>
      <c r="B19" s="10">
        <v>55.195</v>
      </c>
      <c r="C19" s="10">
        <v>51.668356331168837</v>
      </c>
      <c r="D19" s="10">
        <v>45.656119227994218</v>
      </c>
      <c r="E19" s="10">
        <v>36.873571428571431</v>
      </c>
      <c r="F19" s="10">
        <v>39.579454928571423</v>
      </c>
      <c r="G19" s="10">
        <v>42.427441285714274</v>
      </c>
      <c r="H19" s="10">
        <v>44.60454069642855</v>
      </c>
      <c r="I19" s="10">
        <v>45.431439464285702</v>
      </c>
      <c r="J19" s="10">
        <v>44.362499999999997</v>
      </c>
    </row>
    <row r="20" spans="1:10">
      <c r="A20" s="18" t="s">
        <v>9</v>
      </c>
      <c r="B20" s="10">
        <v>0</v>
      </c>
      <c r="C20" s="10">
        <v>8.8299107142857149</v>
      </c>
      <c r="D20" s="10">
        <v>19.955654761904761</v>
      </c>
      <c r="E20" s="10">
        <v>33.521428571428572</v>
      </c>
      <c r="F20" s="10">
        <v>44.31006707142857</v>
      </c>
      <c r="G20" s="10">
        <v>57.186727714285709</v>
      </c>
      <c r="H20" s="10">
        <v>71.212455428571417</v>
      </c>
      <c r="I20" s="10">
        <v>84.880986785714285</v>
      </c>
      <c r="J20" s="10">
        <v>96.118749999999991</v>
      </c>
    </row>
    <row r="21" spans="1:10">
      <c r="A21" s="18" t="s">
        <v>15</v>
      </c>
      <c r="B21" s="10">
        <v>0</v>
      </c>
      <c r="C21" s="10">
        <v>7.9469196428571438</v>
      </c>
      <c r="D21" s="10">
        <v>17.960089285714282</v>
      </c>
      <c r="E21" s="10">
        <v>30.169285714285717</v>
      </c>
      <c r="F21" s="10">
        <v>41.314012714285717</v>
      </c>
      <c r="G21" s="10">
        <v>54.675446142857133</v>
      </c>
      <c r="H21" s="10">
        <v>69.374090410714274</v>
      </c>
      <c r="I21" s="10">
        <v>83.901194107142857</v>
      </c>
      <c r="J21" s="10">
        <v>96.118749999999991</v>
      </c>
    </row>
    <row r="22" spans="1:10">
      <c r="A22" s="18" t="s">
        <v>12</v>
      </c>
      <c r="B22" s="10">
        <v>15.77</v>
      </c>
      <c r="C22" s="10">
        <v>18.168210227272727</v>
      </c>
      <c r="D22" s="10">
        <v>20.741786616161612</v>
      </c>
      <c r="E22" s="10">
        <v>23.465</v>
      </c>
      <c r="F22" s="10">
        <v>35.321903999999996</v>
      </c>
      <c r="G22" s="10">
        <v>49.652882999999989</v>
      </c>
      <c r="H22" s="10">
        <v>65.697360374999988</v>
      </c>
      <c r="I22" s="10">
        <v>81.941608750000015</v>
      </c>
      <c r="J22" s="10">
        <v>96.118749999999991</v>
      </c>
    </row>
    <row r="23" spans="1:10">
      <c r="A23" s="18" t="s">
        <v>13</v>
      </c>
      <c r="B23" s="10">
        <v>7.8849999999999998</v>
      </c>
      <c r="C23" s="10">
        <v>10.408591720779221</v>
      </c>
      <c r="D23" s="10">
        <v>13.36424152236652</v>
      </c>
      <c r="E23" s="10">
        <v>16.760714285714286</v>
      </c>
      <c r="F23" s="10">
        <v>29.32979528571429</v>
      </c>
      <c r="G23" s="10">
        <v>44.630319857142858</v>
      </c>
      <c r="H23" s="10">
        <v>62.020630339285702</v>
      </c>
      <c r="I23" s="10">
        <v>79.982023392857144</v>
      </c>
      <c r="J23" s="10">
        <v>96.118749999999991</v>
      </c>
    </row>
    <row r="26" spans="1:10">
      <c r="A26" s="31" t="s">
        <v>152</v>
      </c>
    </row>
    <row r="27" spans="1:10">
      <c r="A27" s="32" t="s">
        <v>45</v>
      </c>
      <c r="B27" s="18">
        <v>2022</v>
      </c>
      <c r="C27" s="18">
        <v>2023</v>
      </c>
      <c r="D27" s="18">
        <v>2024</v>
      </c>
      <c r="E27" s="18">
        <v>2025</v>
      </c>
      <c r="F27" s="18">
        <v>2026</v>
      </c>
      <c r="G27" s="18">
        <v>2027</v>
      </c>
      <c r="H27" s="18">
        <v>2028</v>
      </c>
      <c r="I27" s="18">
        <v>2029</v>
      </c>
      <c r="J27" s="18">
        <v>2030</v>
      </c>
    </row>
    <row r="28" spans="1:10">
      <c r="A28" s="18" t="s">
        <v>28</v>
      </c>
      <c r="B28" s="10">
        <v>110.38999999999999</v>
      </c>
      <c r="C28" s="10">
        <v>91.197909090909079</v>
      </c>
      <c r="D28" s="10">
        <v>59.315717171717161</v>
      </c>
      <c r="E28" s="10">
        <v>24.7</v>
      </c>
      <c r="F28" s="10">
        <v>26.491427999999996</v>
      </c>
      <c r="G28" s="10">
        <v>29.606687999999995</v>
      </c>
      <c r="H28" s="10">
        <v>32.51003399999999</v>
      </c>
      <c r="I28" s="10">
        <v>34.653719999999993</v>
      </c>
      <c r="J28" s="10">
        <v>35.489999999999995</v>
      </c>
    </row>
    <row r="29" spans="1:10">
      <c r="A29" s="18" t="s">
        <v>30</v>
      </c>
      <c r="B29" s="10">
        <v>29.437333333333328</v>
      </c>
      <c r="C29" s="10">
        <v>29.663242424242423</v>
      </c>
      <c r="D29" s="10">
        <v>27.031902356902357</v>
      </c>
      <c r="E29" s="10">
        <v>24.7</v>
      </c>
      <c r="F29" s="10">
        <v>26.491427999999996</v>
      </c>
      <c r="G29" s="10">
        <v>29.606687999999995</v>
      </c>
      <c r="H29" s="10">
        <v>32.51003399999999</v>
      </c>
      <c r="I29" s="10">
        <v>34.653719999999993</v>
      </c>
      <c r="J29" s="10">
        <v>35.489999999999995</v>
      </c>
    </row>
    <row r="30" spans="1:10">
      <c r="A30" s="18" t="s">
        <v>27</v>
      </c>
      <c r="B30" s="10">
        <v>29.437333333333328</v>
      </c>
      <c r="C30" s="10">
        <v>29.663242424242423</v>
      </c>
      <c r="D30" s="10">
        <v>27.031902356902357</v>
      </c>
      <c r="E30" s="10">
        <v>24.7</v>
      </c>
      <c r="F30" s="10">
        <v>26.491427999999996</v>
      </c>
      <c r="G30" s="10">
        <v>29.606687999999995</v>
      </c>
      <c r="H30" s="10">
        <v>32.51003399999999</v>
      </c>
      <c r="I30" s="10">
        <v>34.653719999999993</v>
      </c>
      <c r="J30" s="10">
        <v>35.489999999999995</v>
      </c>
    </row>
    <row r="31" spans="1:10">
      <c r="A31" s="18" t="s">
        <v>29</v>
      </c>
      <c r="B31" s="10">
        <v>51.515333333333331</v>
      </c>
      <c r="C31" s="10">
        <v>46.445424242424231</v>
      </c>
      <c r="D31" s="10">
        <v>35.83657912457911</v>
      </c>
      <c r="E31" s="10">
        <v>24.7</v>
      </c>
      <c r="F31" s="10">
        <v>26.491427999999996</v>
      </c>
      <c r="G31" s="10">
        <v>29.606687999999995</v>
      </c>
      <c r="H31" s="10">
        <v>32.51003399999999</v>
      </c>
      <c r="I31" s="10">
        <v>34.653719999999993</v>
      </c>
      <c r="J31" s="10">
        <v>35.489999999999995</v>
      </c>
    </row>
    <row r="32" spans="1:10">
      <c r="A32" s="18" t="s">
        <v>9</v>
      </c>
      <c r="B32" s="10">
        <v>0</v>
      </c>
      <c r="C32" s="10">
        <v>15.788499999999999</v>
      </c>
      <c r="D32" s="10">
        <v>33.133388888888888</v>
      </c>
      <c r="E32" s="10">
        <v>53.516666666666666</v>
      </c>
      <c r="F32" s="10">
        <v>57.398094</v>
      </c>
      <c r="G32" s="10">
        <v>64.147823999999986</v>
      </c>
      <c r="H32" s="10">
        <v>70.438406999999984</v>
      </c>
      <c r="I32" s="10">
        <v>75.083059999999989</v>
      </c>
      <c r="J32" s="10">
        <v>76.894999999999982</v>
      </c>
    </row>
    <row r="33" spans="1:18">
      <c r="A33" s="18" t="s">
        <v>15</v>
      </c>
      <c r="B33" s="10">
        <v>0</v>
      </c>
      <c r="C33" s="10">
        <v>15.788499999999999</v>
      </c>
      <c r="D33" s="10">
        <v>33.133388888888888</v>
      </c>
      <c r="E33" s="10">
        <v>53.516666666666666</v>
      </c>
      <c r="F33" s="10">
        <v>57.398094</v>
      </c>
      <c r="G33" s="10">
        <v>64.147823999999986</v>
      </c>
      <c r="H33" s="10">
        <v>70.438406999999984</v>
      </c>
      <c r="I33" s="10">
        <v>75.083059999999989</v>
      </c>
      <c r="J33" s="10">
        <v>76.894999999999982</v>
      </c>
    </row>
    <row r="34" spans="1:18">
      <c r="A34" s="18" t="s">
        <v>12</v>
      </c>
      <c r="B34" s="10">
        <v>14.718666666666664</v>
      </c>
      <c r="C34" s="10">
        <v>26.976621212121209</v>
      </c>
      <c r="D34" s="10">
        <v>39.00317340067339</v>
      </c>
      <c r="E34" s="10">
        <v>53.516666666666666</v>
      </c>
      <c r="F34" s="10">
        <v>57.398094</v>
      </c>
      <c r="G34" s="10">
        <v>64.147823999999986</v>
      </c>
      <c r="H34" s="10">
        <v>70.438406999999984</v>
      </c>
      <c r="I34" s="10">
        <v>75.083059999999989</v>
      </c>
      <c r="J34" s="10">
        <v>76.894999999999982</v>
      </c>
    </row>
    <row r="35" spans="1:18">
      <c r="A35" s="18" t="s">
        <v>13</v>
      </c>
      <c r="B35" s="10">
        <v>7.359333333333332</v>
      </c>
      <c r="C35" s="10">
        <v>21.382560606060604</v>
      </c>
      <c r="D35" s="10">
        <v>36.068281144781139</v>
      </c>
      <c r="E35" s="10">
        <v>53.516666666666666</v>
      </c>
      <c r="F35" s="10">
        <v>57.398094</v>
      </c>
      <c r="G35" s="10">
        <v>64.147823999999986</v>
      </c>
      <c r="H35" s="10">
        <v>70.438406999999984</v>
      </c>
      <c r="I35" s="10">
        <v>75.083059999999989</v>
      </c>
      <c r="J35" s="10">
        <v>76.894999999999982</v>
      </c>
    </row>
    <row r="36" spans="1:18">
      <c r="A36" s="64"/>
    </row>
    <row r="37" spans="1:18">
      <c r="A37" s="64"/>
    </row>
    <row r="38" spans="1:18">
      <c r="A38" t="s">
        <v>144</v>
      </c>
    </row>
    <row r="39" spans="1:18">
      <c r="A39" s="32" t="s">
        <v>60</v>
      </c>
      <c r="B39" s="18">
        <v>2014</v>
      </c>
      <c r="C39" s="18">
        <v>2015</v>
      </c>
      <c r="D39" s="18">
        <v>2016</v>
      </c>
      <c r="E39" s="18">
        <v>2017</v>
      </c>
      <c r="F39" s="18">
        <v>2018</v>
      </c>
      <c r="G39" s="18">
        <v>2019</v>
      </c>
      <c r="H39" s="18">
        <v>2020</v>
      </c>
      <c r="I39" s="18">
        <v>2021</v>
      </c>
      <c r="J39" s="18">
        <v>2022</v>
      </c>
      <c r="K39" s="18">
        <v>2023</v>
      </c>
      <c r="L39" s="18">
        <v>2024</v>
      </c>
      <c r="M39" s="18">
        <v>2025</v>
      </c>
      <c r="N39" s="18">
        <v>2026</v>
      </c>
      <c r="O39" s="18">
        <v>2027</v>
      </c>
      <c r="P39" s="18">
        <v>2028</v>
      </c>
      <c r="Q39" s="18">
        <v>2029</v>
      </c>
      <c r="R39" s="18">
        <v>2030</v>
      </c>
    </row>
    <row r="40" spans="1:18">
      <c r="A40" s="18" t="s">
        <v>59</v>
      </c>
      <c r="B40" s="1"/>
      <c r="C40" s="1"/>
      <c r="D40" s="1"/>
      <c r="E40" s="1"/>
      <c r="F40" s="1"/>
      <c r="G40" s="1"/>
      <c r="H40" s="1"/>
      <c r="I40" s="1"/>
      <c r="J40" s="1">
        <v>11.9783152851587</v>
      </c>
      <c r="K40" s="1">
        <v>11.753158818398408</v>
      </c>
      <c r="L40" s="1">
        <v>12.157914697456256</v>
      </c>
      <c r="M40" s="1">
        <v>11.474717497381043</v>
      </c>
      <c r="N40" s="1">
        <v>10.420279951993322</v>
      </c>
      <c r="O40" s="1">
        <v>9.5150785356830063</v>
      </c>
      <c r="P40" s="1">
        <v>8.1086570409236352</v>
      </c>
      <c r="Q40" s="1">
        <v>6.1495634683741249</v>
      </c>
      <c r="R40" s="1">
        <v>3.7440147385179467</v>
      </c>
    </row>
    <row r="41" spans="1:18">
      <c r="A41" s="18" t="s">
        <v>52</v>
      </c>
      <c r="B41" s="1"/>
      <c r="C41" s="1"/>
      <c r="D41" s="1"/>
      <c r="E41" s="1"/>
      <c r="F41" s="1"/>
      <c r="G41" s="1"/>
      <c r="H41" s="1"/>
      <c r="I41" s="1"/>
      <c r="J41" s="1">
        <v>3.3239934648042042</v>
      </c>
      <c r="K41" s="1">
        <v>4.008459725888077</v>
      </c>
      <c r="L41" s="1">
        <v>5.0619383441022796</v>
      </c>
      <c r="M41" s="1">
        <v>5.8173699740172022</v>
      </c>
      <c r="N41" s="1">
        <v>5.5810814402296582</v>
      </c>
      <c r="O41" s="1">
        <v>5.4906046770178829</v>
      </c>
      <c r="P41" s="1">
        <v>5.2090178666713225</v>
      </c>
      <c r="Q41" s="1">
        <v>4.6784084643682373</v>
      </c>
      <c r="R41" s="1">
        <v>3.8961281991750289</v>
      </c>
    </row>
    <row r="42" spans="1:18">
      <c r="A42" s="18" t="s">
        <v>58</v>
      </c>
      <c r="B42" s="1"/>
      <c r="C42" s="1"/>
      <c r="D42" s="1"/>
      <c r="E42" s="1"/>
      <c r="F42" s="1"/>
      <c r="G42" s="1"/>
      <c r="H42" s="1"/>
      <c r="I42" s="1"/>
      <c r="J42" s="1">
        <v>2.9648658106463204</v>
      </c>
      <c r="K42" s="1">
        <v>3.0330880332516452</v>
      </c>
      <c r="L42" s="1">
        <v>3.2894543306447681</v>
      </c>
      <c r="M42" s="1">
        <v>3.2771718134200802</v>
      </c>
      <c r="N42" s="1">
        <v>3.3352005879324991</v>
      </c>
      <c r="O42" s="1">
        <v>3.5203255911343572</v>
      </c>
      <c r="P42" s="1">
        <v>3.6381574534811958</v>
      </c>
      <c r="Q42" s="1">
        <v>3.6356762685036643</v>
      </c>
      <c r="R42" s="1">
        <v>3.4751865230605943</v>
      </c>
    </row>
    <row r="43" spans="1:18">
      <c r="A43" s="18" t="s">
        <v>53</v>
      </c>
      <c r="B43" s="1"/>
      <c r="C43" s="1"/>
      <c r="D43" s="1"/>
      <c r="E43" s="1"/>
      <c r="F43" s="1"/>
      <c r="G43" s="1"/>
      <c r="H43" s="1"/>
      <c r="I43" s="1"/>
      <c r="J43" s="1">
        <v>5.2992916876651428</v>
      </c>
      <c r="K43" s="1">
        <v>4.6299842100373469</v>
      </c>
      <c r="L43" s="1">
        <v>4.091229644742481</v>
      </c>
      <c r="M43" s="1">
        <v>3.0682121416280723</v>
      </c>
      <c r="N43" s="1">
        <v>3.1666980177144026</v>
      </c>
      <c r="O43" s="1">
        <v>3.3945615082025333</v>
      </c>
      <c r="P43" s="1">
        <v>3.568748252328191</v>
      </c>
      <c r="Q43" s="1">
        <v>3.6349072909948266</v>
      </c>
      <c r="R43" s="1">
        <v>3.5493829074802203</v>
      </c>
    </row>
    <row r="44" spans="1:18">
      <c r="A44" s="18" t="s">
        <v>54</v>
      </c>
      <c r="B44" s="1"/>
      <c r="C44" s="1"/>
      <c r="D44" s="1"/>
      <c r="E44" s="1"/>
      <c r="F44" s="1"/>
      <c r="G44" s="1"/>
      <c r="H44" s="1"/>
      <c r="I44" s="1"/>
      <c r="J44" s="1">
        <v>0</v>
      </c>
      <c r="K44" s="1">
        <v>0.47261243153074239</v>
      </c>
      <c r="L44" s="1">
        <v>1.0681071219160998</v>
      </c>
      <c r="M44" s="1">
        <v>1.6660447565749572</v>
      </c>
      <c r="N44" s="1">
        <v>2.1175477567033867</v>
      </c>
      <c r="O44" s="1">
        <v>2.732914549404426</v>
      </c>
      <c r="P44" s="1">
        <v>3.403194470435488</v>
      </c>
      <c r="Q44" s="1">
        <v>4.0564042222079228</v>
      </c>
      <c r="R44" s="1">
        <v>4.5934492293033573</v>
      </c>
    </row>
    <row r="45" spans="1:18">
      <c r="A45" s="18" t="s">
        <v>55</v>
      </c>
      <c r="B45" s="1"/>
      <c r="C45" s="1"/>
      <c r="D45" s="1"/>
      <c r="E45" s="1"/>
      <c r="F45" s="1"/>
      <c r="G45" s="1"/>
      <c r="H45" s="1"/>
      <c r="I45" s="1"/>
      <c r="J45" s="1">
        <v>0</v>
      </c>
      <c r="K45" s="1">
        <v>0.8562900484851409</v>
      </c>
      <c r="L45" s="1">
        <v>1.9352209933423385</v>
      </c>
      <c r="M45" s="1">
        <v>3.0185781206925073</v>
      </c>
      <c r="N45" s="1">
        <v>3.9746732449378341</v>
      </c>
      <c r="O45" s="1">
        <v>5.2601289165965968</v>
      </c>
      <c r="P45" s="1">
        <v>6.6742328554306276</v>
      </c>
      <c r="Q45" s="1">
        <v>8.071833490061465</v>
      </c>
      <c r="R45" s="1">
        <v>9.2472407994821815</v>
      </c>
    </row>
    <row r="46" spans="1:18">
      <c r="A46" s="18" t="s">
        <v>56</v>
      </c>
      <c r="B46" s="1"/>
      <c r="C46" s="1"/>
      <c r="D46" s="1"/>
      <c r="E46" s="1"/>
      <c r="F46" s="1"/>
      <c r="G46" s="1"/>
      <c r="H46" s="1"/>
      <c r="I46" s="1"/>
      <c r="J46" s="1">
        <v>1.0516103449811476</v>
      </c>
      <c r="K46" s="1">
        <v>1.1307642762506531</v>
      </c>
      <c r="L46" s="1">
        <v>1.2909401112037997</v>
      </c>
      <c r="M46" s="1">
        <v>1.3561127782066125</v>
      </c>
      <c r="N46" s="1">
        <v>1.9628450460172786</v>
      </c>
      <c r="O46" s="1">
        <v>2.7592203245053137</v>
      </c>
      <c r="P46" s="1">
        <v>3.6508150395426187</v>
      </c>
      <c r="Q46" s="1">
        <v>4.5535110677392598</v>
      </c>
      <c r="R46" s="1">
        <v>5.3413375526662801</v>
      </c>
    </row>
    <row r="47" spans="1:18">
      <c r="A47" s="18" t="s">
        <v>57</v>
      </c>
      <c r="B47" s="1"/>
      <c r="C47" s="1"/>
      <c r="D47" s="1"/>
      <c r="E47" s="1"/>
      <c r="F47" s="1"/>
      <c r="G47" s="1"/>
      <c r="H47" s="1"/>
      <c r="I47" s="1"/>
      <c r="J47" s="1">
        <v>0.41449330893922753</v>
      </c>
      <c r="K47" s="1">
        <v>0.51067497554348074</v>
      </c>
      <c r="L47" s="1">
        <v>0.65568752196966429</v>
      </c>
      <c r="M47" s="1">
        <v>0.76359037005384944</v>
      </c>
      <c r="N47" s="1">
        <v>1.2848239165594879</v>
      </c>
      <c r="O47" s="1">
        <v>1.9550802110128152</v>
      </c>
      <c r="P47" s="1">
        <v>2.7168818740041405</v>
      </c>
      <c r="Q47" s="1">
        <v>3.5037004366687867</v>
      </c>
      <c r="R47" s="1">
        <v>4.2105874803003989</v>
      </c>
    </row>
    <row r="48" spans="1:18">
      <c r="A48" s="18" t="s">
        <v>5</v>
      </c>
      <c r="B48" s="1"/>
      <c r="C48" s="1"/>
      <c r="D48" s="1"/>
      <c r="E48" s="1"/>
      <c r="F48" s="1"/>
      <c r="G48" s="1"/>
      <c r="H48" s="1"/>
      <c r="I48" s="1">
        <v>21.432271925519924</v>
      </c>
      <c r="J48" s="1">
        <v>25.032569902194727</v>
      </c>
      <c r="K48" s="1">
        <v>26.395032519385492</v>
      </c>
      <c r="L48" s="1">
        <v>29.550492765377687</v>
      </c>
      <c r="M48" s="1">
        <v>30.441797451974324</v>
      </c>
      <c r="N48" s="1">
        <v>31.843149962087871</v>
      </c>
      <c r="O48" s="1">
        <v>34.627914313556929</v>
      </c>
      <c r="P48" s="1">
        <v>36.969704852817216</v>
      </c>
      <c r="Q48" s="1">
        <v>38.284004708918289</v>
      </c>
      <c r="R48" s="1">
        <v>38.057327429986003</v>
      </c>
    </row>
    <row r="50" spans="1:18">
      <c r="A50" t="s">
        <v>143</v>
      </c>
    </row>
    <row r="51" spans="1:18">
      <c r="A51" s="32" t="s">
        <v>60</v>
      </c>
      <c r="B51" s="18">
        <v>2014</v>
      </c>
      <c r="C51" s="18">
        <v>2015</v>
      </c>
      <c r="D51" s="18">
        <v>2016</v>
      </c>
      <c r="E51" s="18">
        <v>2017</v>
      </c>
      <c r="F51" s="18">
        <v>2018</v>
      </c>
      <c r="G51" s="18">
        <v>2019</v>
      </c>
      <c r="H51" s="18">
        <v>2020</v>
      </c>
      <c r="I51" s="18">
        <v>2021</v>
      </c>
      <c r="J51" s="18">
        <v>2022</v>
      </c>
      <c r="K51" s="18">
        <v>2023</v>
      </c>
      <c r="L51" s="18">
        <v>2024</v>
      </c>
      <c r="M51" s="18">
        <v>2025</v>
      </c>
      <c r="N51" s="18">
        <v>2026</v>
      </c>
      <c r="O51" s="18">
        <v>2027</v>
      </c>
      <c r="P51" s="18">
        <v>2028</v>
      </c>
      <c r="Q51" s="18">
        <v>2029</v>
      </c>
      <c r="R51" s="18">
        <v>2030</v>
      </c>
    </row>
    <row r="52" spans="1:18">
      <c r="A52" s="18" t="s">
        <v>28</v>
      </c>
      <c r="B52" s="1"/>
      <c r="C52" s="1"/>
      <c r="D52" s="1"/>
      <c r="E52" s="1"/>
      <c r="F52" s="1"/>
      <c r="G52" s="1"/>
      <c r="H52" s="1"/>
      <c r="I52" s="1"/>
      <c r="J52" s="1">
        <v>11.978315285158684</v>
      </c>
      <c r="K52" s="1">
        <v>12.592670162569725</v>
      </c>
      <c r="L52" s="1">
        <v>13.026337175845992</v>
      </c>
      <c r="M52" s="1">
        <v>13.240058650824283</v>
      </c>
      <c r="N52" s="1">
        <v>12.504335942391986</v>
      </c>
      <c r="O52" s="1">
        <v>11.418094242819608</v>
      </c>
      <c r="P52" s="1">
        <v>9.7303884491083608</v>
      </c>
      <c r="Q52" s="1">
        <v>7.3794761620489497</v>
      </c>
      <c r="R52" s="1">
        <v>4.4928176862215361</v>
      </c>
    </row>
    <row r="53" spans="1:18">
      <c r="A53" s="18" t="s">
        <v>30</v>
      </c>
      <c r="B53" s="1"/>
      <c r="C53" s="1"/>
      <c r="D53" s="1"/>
      <c r="E53" s="1"/>
      <c r="F53" s="1"/>
      <c r="G53" s="1"/>
      <c r="H53" s="1"/>
      <c r="I53" s="1"/>
      <c r="J53" s="1">
        <v>3.3239934648042042</v>
      </c>
      <c r="K53" s="1">
        <v>4.2947782777372252</v>
      </c>
      <c r="L53" s="1">
        <v>5.4235053686810142</v>
      </c>
      <c r="M53" s="1">
        <v>6.7123499700198499</v>
      </c>
      <c r="N53" s="1">
        <v>6.6972977282755908</v>
      </c>
      <c r="O53" s="1">
        <v>6.5887256124214577</v>
      </c>
      <c r="P53" s="1">
        <v>6.2508214400055859</v>
      </c>
      <c r="Q53" s="1">
        <v>5.6140901572418844</v>
      </c>
      <c r="R53" s="1">
        <v>4.6753538390100351</v>
      </c>
    </row>
    <row r="54" spans="1:18">
      <c r="A54" s="18" t="s">
        <v>27</v>
      </c>
      <c r="B54" s="1"/>
      <c r="C54" s="1"/>
      <c r="D54" s="1"/>
      <c r="E54" s="1"/>
      <c r="F54" s="1"/>
      <c r="G54" s="1"/>
      <c r="H54" s="1"/>
      <c r="I54" s="1"/>
      <c r="J54" s="1">
        <v>2.9648658106463204</v>
      </c>
      <c r="K54" s="1">
        <v>3.2497371784839055</v>
      </c>
      <c r="L54" s="1">
        <v>3.5244153542622514</v>
      </c>
      <c r="M54" s="1">
        <v>3.781352092407785</v>
      </c>
      <c r="N54" s="1">
        <v>4.0022407055189984</v>
      </c>
      <c r="O54" s="1">
        <v>4.2243907093612281</v>
      </c>
      <c r="P54" s="1">
        <v>4.3657889441774342</v>
      </c>
      <c r="Q54" s="1">
        <v>4.3628115222043968</v>
      </c>
      <c r="R54" s="1">
        <v>4.1702238276727126</v>
      </c>
    </row>
    <row r="55" spans="1:18">
      <c r="A55" s="18" t="s">
        <v>29</v>
      </c>
      <c r="B55" s="1"/>
      <c r="C55" s="1"/>
      <c r="D55" s="1"/>
      <c r="E55" s="1"/>
      <c r="F55" s="1"/>
      <c r="G55" s="1"/>
      <c r="H55" s="1"/>
      <c r="I55" s="1"/>
      <c r="J55" s="1">
        <v>5.2992916876651428</v>
      </c>
      <c r="K55" s="1">
        <v>4.9606973678971586</v>
      </c>
      <c r="L55" s="1">
        <v>4.3834603336526579</v>
      </c>
      <c r="M55" s="1">
        <v>3.5402447788016214</v>
      </c>
      <c r="N55" s="1">
        <v>3.8000376212572826</v>
      </c>
      <c r="O55" s="1">
        <v>4.0734738098430388</v>
      </c>
      <c r="P55" s="1">
        <v>4.2824979027938292</v>
      </c>
      <c r="Q55" s="1">
        <v>4.3618887491937919</v>
      </c>
      <c r="R55" s="1">
        <v>4.2592594889762641</v>
      </c>
    </row>
    <row r="56" spans="1:18">
      <c r="A56" s="18" t="s">
        <v>9</v>
      </c>
      <c r="B56" s="1"/>
      <c r="C56" s="1"/>
      <c r="D56" s="1"/>
      <c r="E56" s="1"/>
      <c r="F56" s="1"/>
      <c r="G56" s="1"/>
      <c r="H56" s="1"/>
      <c r="I56" s="1"/>
      <c r="J56" s="1">
        <v>0</v>
      </c>
      <c r="K56" s="1">
        <v>0.506370462354367</v>
      </c>
      <c r="L56" s="1">
        <v>1.14440048776725</v>
      </c>
      <c r="M56" s="1">
        <v>1.922359334509566</v>
      </c>
      <c r="N56" s="1">
        <v>2.5410573080440639</v>
      </c>
      <c r="O56" s="1">
        <v>3.2794974592853108</v>
      </c>
      <c r="P56" s="1">
        <v>4.0838333645225857</v>
      </c>
      <c r="Q56" s="1">
        <v>4.8676850666495071</v>
      </c>
      <c r="R56" s="1">
        <v>5.5121390751640282</v>
      </c>
    </row>
    <row r="57" spans="1:18">
      <c r="A57" s="18" t="s">
        <v>15</v>
      </c>
      <c r="B57" s="1"/>
      <c r="C57" s="1"/>
      <c r="D57" s="1"/>
      <c r="E57" s="1"/>
      <c r="F57" s="1"/>
      <c r="G57" s="1"/>
      <c r="H57" s="1"/>
      <c r="I57" s="1"/>
      <c r="J57" s="1">
        <v>0</v>
      </c>
      <c r="K57" s="1">
        <v>0.91745362337693681</v>
      </c>
      <c r="L57" s="1">
        <v>2.0734510642953627</v>
      </c>
      <c r="M57" s="1">
        <v>3.4829747546452006</v>
      </c>
      <c r="N57" s="1">
        <v>4.769607893925401</v>
      </c>
      <c r="O57" s="1">
        <v>6.3121546999159168</v>
      </c>
      <c r="P57" s="1">
        <v>8.0090794265167524</v>
      </c>
      <c r="Q57" s="1">
        <v>9.6862001880737587</v>
      </c>
      <c r="R57" s="1">
        <v>11.096688959378618</v>
      </c>
    </row>
    <row r="58" spans="1:18">
      <c r="A58" s="18" t="s">
        <v>12</v>
      </c>
      <c r="B58" s="1"/>
      <c r="C58" s="1"/>
      <c r="D58" s="1"/>
      <c r="E58" s="1"/>
      <c r="F58" s="1"/>
      <c r="G58" s="1"/>
      <c r="H58" s="1"/>
      <c r="I58" s="1"/>
      <c r="J58" s="1">
        <v>1.0516103449811476</v>
      </c>
      <c r="K58" s="1">
        <v>1.2115331531257001</v>
      </c>
      <c r="L58" s="1">
        <v>1.3831501191469286</v>
      </c>
      <c r="M58" s="1">
        <v>1.5647455133153221</v>
      </c>
      <c r="N58" s="1">
        <v>2.3554140552207339</v>
      </c>
      <c r="O58" s="1">
        <v>3.311064389406376</v>
      </c>
      <c r="P58" s="1">
        <v>4.3809780474511433</v>
      </c>
      <c r="Q58" s="1">
        <v>5.4642132812871109</v>
      </c>
      <c r="R58" s="1">
        <v>6.4096050631995363</v>
      </c>
    </row>
    <row r="59" spans="1:18">
      <c r="A59" s="18" t="s">
        <v>13</v>
      </c>
      <c r="B59" s="1"/>
      <c r="C59" s="1"/>
      <c r="D59" s="1"/>
      <c r="E59" s="1"/>
      <c r="F59" s="1"/>
      <c r="G59" s="1"/>
      <c r="H59" s="1"/>
      <c r="I59" s="1"/>
      <c r="J59" s="1">
        <v>0.41449330893922753</v>
      </c>
      <c r="K59" s="1">
        <v>0.54715175951087225</v>
      </c>
      <c r="L59" s="1">
        <v>0.70252234496749766</v>
      </c>
      <c r="M59" s="1">
        <v>0.88106581160059561</v>
      </c>
      <c r="N59" s="1">
        <v>1.5417886998713852</v>
      </c>
      <c r="O59" s="1">
        <v>2.3460962532153777</v>
      </c>
      <c r="P59" s="1">
        <v>3.2602582488049685</v>
      </c>
      <c r="Q59" s="1">
        <v>4.2044405240025444</v>
      </c>
      <c r="R59" s="1">
        <v>5.0527049763604781</v>
      </c>
    </row>
    <row r="60" spans="1:18">
      <c r="A60" s="18" t="s">
        <v>5</v>
      </c>
      <c r="B60" s="1"/>
      <c r="C60" s="1"/>
      <c r="D60" s="1"/>
      <c r="E60" s="1"/>
      <c r="F60" s="1"/>
      <c r="G60" s="1"/>
      <c r="H60" s="1"/>
      <c r="I60" s="1">
        <v>21.432271925519924</v>
      </c>
      <c r="J60" s="1">
        <v>25.032569902194727</v>
      </c>
      <c r="K60" s="1">
        <v>28.280391985055889</v>
      </c>
      <c r="L60" s="1">
        <v>31.661242248618954</v>
      </c>
      <c r="M60" s="1">
        <v>35.125150906124219</v>
      </c>
      <c r="N60" s="1">
        <v>38.211779954505438</v>
      </c>
      <c r="O60" s="1">
        <v>41.553497176268309</v>
      </c>
      <c r="P60" s="1">
        <v>44.363645823380658</v>
      </c>
      <c r="Q60" s="1">
        <v>45.94080565070194</v>
      </c>
      <c r="R60" s="1">
        <v>45.668792915983211</v>
      </c>
    </row>
    <row r="63" spans="1:18">
      <c r="A63" t="s">
        <v>142</v>
      </c>
    </row>
    <row r="64" spans="1:18">
      <c r="A64" s="32" t="s">
        <v>60</v>
      </c>
      <c r="B64" s="18">
        <v>2014</v>
      </c>
      <c r="C64" s="18">
        <v>2015</v>
      </c>
      <c r="D64" s="18">
        <v>2016</v>
      </c>
      <c r="E64" s="18">
        <v>2017</v>
      </c>
      <c r="F64" s="18">
        <v>2018</v>
      </c>
      <c r="G64" s="18">
        <v>2019</v>
      </c>
      <c r="H64" s="18">
        <v>2020</v>
      </c>
      <c r="I64" s="18">
        <v>2021</v>
      </c>
      <c r="J64" s="18">
        <v>2022</v>
      </c>
      <c r="K64" s="18">
        <v>2023</v>
      </c>
      <c r="L64" s="18">
        <v>2024</v>
      </c>
      <c r="M64" s="18">
        <v>2025</v>
      </c>
      <c r="N64" s="18">
        <v>2026</v>
      </c>
      <c r="O64" s="18">
        <v>2027</v>
      </c>
      <c r="P64" s="18">
        <v>2028</v>
      </c>
      <c r="Q64" s="18">
        <v>2029</v>
      </c>
      <c r="R64" s="18">
        <v>2030</v>
      </c>
    </row>
    <row r="65" spans="1:18">
      <c r="A65" s="18" t="s">
        <v>28</v>
      </c>
      <c r="B65" s="1"/>
      <c r="C65" s="1"/>
      <c r="D65" s="1"/>
      <c r="E65" s="1"/>
      <c r="F65" s="1"/>
      <c r="G65" s="1"/>
      <c r="H65" s="1"/>
      <c r="I65" s="1"/>
      <c r="J65" s="1">
        <v>11.179760932814771</v>
      </c>
      <c r="K65" s="1">
        <v>9.2360795471413955</v>
      </c>
      <c r="L65" s="1">
        <v>6.0072066087349745</v>
      </c>
      <c r="M65" s="1">
        <v>2.5014955615592434</v>
      </c>
      <c r="N65" s="1">
        <v>2.682922654306326</v>
      </c>
      <c r="O65" s="1">
        <v>2.9984209969420772</v>
      </c>
      <c r="P65" s="1">
        <v>3.2924577229611365</v>
      </c>
      <c r="Q65" s="1">
        <v>3.5095597883205167</v>
      </c>
      <c r="R65" s="1">
        <v>3.5942541489772282</v>
      </c>
    </row>
    <row r="66" spans="1:18">
      <c r="A66" s="18" t="s">
        <v>30</v>
      </c>
      <c r="B66" s="1"/>
      <c r="C66" s="1"/>
      <c r="D66" s="1"/>
      <c r="E66" s="1"/>
      <c r="F66" s="1"/>
      <c r="G66" s="1"/>
      <c r="H66" s="1"/>
      <c r="I66" s="1"/>
      <c r="J66" s="1">
        <v>3.1023939004839232</v>
      </c>
      <c r="K66" s="1">
        <v>3.1262024084681235</v>
      </c>
      <c r="L66" s="1">
        <v>2.8488860740510082</v>
      </c>
      <c r="M66" s="1">
        <v>2.6031274121960633</v>
      </c>
      <c r="N66" s="1">
        <v>2.791925603846896</v>
      </c>
      <c r="O66" s="1">
        <v>3.1202421504913453</v>
      </c>
      <c r="P66" s="1">
        <v>3.4262251286164376</v>
      </c>
      <c r="Q66" s="1">
        <v>3.6521477111970424</v>
      </c>
      <c r="R66" s="1">
        <v>3.7402830712080273</v>
      </c>
    </row>
    <row r="67" spans="1:18">
      <c r="A67" s="18" t="s">
        <v>27</v>
      </c>
      <c r="B67" s="1"/>
      <c r="C67" s="1"/>
      <c r="D67" s="1"/>
      <c r="E67" s="1"/>
      <c r="F67" s="1"/>
      <c r="G67" s="1"/>
      <c r="H67" s="1"/>
      <c r="I67" s="1"/>
      <c r="J67" s="1">
        <v>2.767208089936565</v>
      </c>
      <c r="K67" s="1">
        <v>2.7884443023636596</v>
      </c>
      <c r="L67" s="1">
        <v>2.541089508392818</v>
      </c>
      <c r="M67" s="1">
        <v>2.321882863759166</v>
      </c>
      <c r="N67" s="1">
        <v>2.4902831056562653</v>
      </c>
      <c r="O67" s="1">
        <v>2.783127996755633</v>
      </c>
      <c r="P67" s="1">
        <v>3.0560522609242042</v>
      </c>
      <c r="Q67" s="1">
        <v>3.2575659365792831</v>
      </c>
      <c r="R67" s="1">
        <v>3.3361790621381697</v>
      </c>
    </row>
    <row r="68" spans="1:18">
      <c r="A68" s="18" t="s">
        <v>29</v>
      </c>
      <c r="B68" s="1"/>
      <c r="C68" s="1"/>
      <c r="D68" s="1"/>
      <c r="E68" s="1"/>
      <c r="F68" s="1"/>
      <c r="G68" s="1"/>
      <c r="H68" s="1"/>
      <c r="I68" s="1"/>
      <c r="J68" s="1">
        <v>4.9460055751541327</v>
      </c>
      <c r="K68" s="1">
        <v>4.4592417903426007</v>
      </c>
      <c r="L68" s="1">
        <v>3.440682776868127</v>
      </c>
      <c r="M68" s="1">
        <v>2.371455832690081</v>
      </c>
      <c r="N68" s="1">
        <v>2.5434514755825632</v>
      </c>
      <c r="O68" s="1">
        <v>2.8425487021957663</v>
      </c>
      <c r="P68" s="1">
        <v>3.1212999898887781</v>
      </c>
      <c r="Q68" s="1">
        <v>3.3271160493282954</v>
      </c>
      <c r="R68" s="1">
        <v>3.4074075911810109</v>
      </c>
    </row>
    <row r="69" spans="1:18">
      <c r="A69" s="18" t="s">
        <v>9</v>
      </c>
      <c r="B69" s="1"/>
      <c r="C69" s="1"/>
      <c r="D69" s="1"/>
      <c r="E69" s="1"/>
      <c r="F69" s="1"/>
      <c r="G69" s="1"/>
      <c r="H69" s="1"/>
      <c r="I69" s="1"/>
      <c r="J69" s="1">
        <v>0</v>
      </c>
      <c r="K69" s="1">
        <v>0.905425921458896</v>
      </c>
      <c r="L69" s="1">
        <v>1.9001063537244305</v>
      </c>
      <c r="M69" s="1">
        <v>3.0690298147433421</v>
      </c>
      <c r="N69" s="1">
        <v>3.2916187193168662</v>
      </c>
      <c r="O69" s="1">
        <v>3.6786966877653402</v>
      </c>
      <c r="P69" s="1">
        <v>4.039443871429949</v>
      </c>
      <c r="Q69" s="1">
        <v>4.3058016142416049</v>
      </c>
      <c r="R69" s="1">
        <v>4.4097112601312221</v>
      </c>
    </row>
    <row r="70" spans="1:18">
      <c r="A70" s="18" t="s">
        <v>15</v>
      </c>
      <c r="B70" s="1"/>
      <c r="C70" s="1"/>
      <c r="D70" s="1"/>
      <c r="E70" s="1"/>
      <c r="F70" s="1"/>
      <c r="G70" s="1"/>
      <c r="H70" s="1"/>
      <c r="I70" s="1"/>
      <c r="J70" s="1">
        <v>0</v>
      </c>
      <c r="K70" s="1">
        <v>1.8227460681204166</v>
      </c>
      <c r="L70" s="1">
        <v>3.8251736593550323</v>
      </c>
      <c r="M70" s="1">
        <v>6.1783762704232599</v>
      </c>
      <c r="N70" s="1">
        <v>6.626478142705519</v>
      </c>
      <c r="O70" s="1">
        <v>7.4057189710536449</v>
      </c>
      <c r="P70" s="1">
        <v>8.1319523326418359</v>
      </c>
      <c r="Q70" s="1">
        <v>8.6681668554612106</v>
      </c>
      <c r="R70" s="1">
        <v>8.8773511675028924</v>
      </c>
    </row>
    <row r="71" spans="1:18">
      <c r="A71" s="18" t="s">
        <v>12</v>
      </c>
      <c r="B71" s="1"/>
      <c r="C71" s="1"/>
      <c r="D71" s="1"/>
      <c r="E71" s="1"/>
      <c r="F71" s="1"/>
      <c r="G71" s="1"/>
      <c r="H71" s="1"/>
      <c r="I71" s="1"/>
      <c r="J71" s="1">
        <v>0.98150298864907093</v>
      </c>
      <c r="K71" s="1">
        <v>1.7989152783325637</v>
      </c>
      <c r="L71" s="1">
        <v>2.6008966794699853</v>
      </c>
      <c r="M71" s="1">
        <v>3.5687178373858224</v>
      </c>
      <c r="N71" s="1">
        <v>3.8275478397336933</v>
      </c>
      <c r="O71" s="1">
        <v>4.2776484037051326</v>
      </c>
      <c r="P71" s="1">
        <v>4.6971311024218432</v>
      </c>
      <c r="Q71" s="1">
        <v>5.0068562225009634</v>
      </c>
      <c r="R71" s="1">
        <v>5.1276840505596279</v>
      </c>
    </row>
    <row r="72" spans="1:18">
      <c r="A72" s="18" t="s">
        <v>13</v>
      </c>
      <c r="B72" s="1"/>
      <c r="C72" s="1"/>
      <c r="D72" s="1"/>
      <c r="E72" s="1"/>
      <c r="F72" s="1"/>
      <c r="G72" s="1"/>
      <c r="H72" s="1"/>
      <c r="I72" s="1"/>
      <c r="J72" s="1">
        <v>0.38686042167661228</v>
      </c>
      <c r="K72" s="1">
        <v>1.1240238806847982</v>
      </c>
      <c r="L72" s="1">
        <v>1.8960128344262124</v>
      </c>
      <c r="M72" s="1">
        <v>2.8132276791457609</v>
      </c>
      <c r="N72" s="1">
        <v>3.0172639072751837</v>
      </c>
      <c r="O72" s="1">
        <v>3.3720791161713617</v>
      </c>
      <c r="P72" s="1">
        <v>3.7027581983307596</v>
      </c>
      <c r="Q72" s="1">
        <v>3.9469151534156692</v>
      </c>
      <c r="R72" s="1">
        <v>4.0421639810883825</v>
      </c>
    </row>
    <row r="73" spans="1:18">
      <c r="A73" s="18" t="s">
        <v>5</v>
      </c>
      <c r="B73" s="1"/>
      <c r="C73" s="1"/>
      <c r="D73" s="1"/>
      <c r="E73" s="1"/>
      <c r="F73" s="1"/>
      <c r="G73" s="1"/>
      <c r="H73" s="1"/>
      <c r="I73" s="1">
        <v>21.432271925519924</v>
      </c>
      <c r="J73" s="1">
        <v>23.363731908715071</v>
      </c>
      <c r="K73" s="1">
        <v>25.261079196912455</v>
      </c>
      <c r="L73" s="1">
        <v>25.060054495022591</v>
      </c>
      <c r="M73" s="1">
        <v>25.42731327190274</v>
      </c>
      <c r="N73" s="1">
        <v>27.271491448423312</v>
      </c>
      <c r="O73" s="1">
        <v>30.478483025080301</v>
      </c>
      <c r="P73" s="1">
        <v>33.467320607214944</v>
      </c>
      <c r="Q73" s="1">
        <v>35.674129331044583</v>
      </c>
      <c r="R73" s="1">
        <v>36.535034332786566</v>
      </c>
    </row>
    <row r="76" spans="1:18">
      <c r="A76" t="s">
        <v>141</v>
      </c>
    </row>
    <row r="77" spans="1:18">
      <c r="A77" s="32" t="s">
        <v>60</v>
      </c>
      <c r="B77" s="18">
        <v>2014</v>
      </c>
      <c r="C77" s="18">
        <v>2015</v>
      </c>
      <c r="D77" s="18">
        <v>2016</v>
      </c>
      <c r="E77" s="18">
        <v>2017</v>
      </c>
      <c r="F77" s="18">
        <v>2018</v>
      </c>
      <c r="G77" s="18">
        <v>2019</v>
      </c>
      <c r="H77" s="18">
        <v>2020</v>
      </c>
      <c r="I77" s="18">
        <v>2021</v>
      </c>
      <c r="J77" s="18">
        <v>2022</v>
      </c>
      <c r="K77" s="18">
        <v>2023</v>
      </c>
      <c r="L77" s="18">
        <v>2024</v>
      </c>
      <c r="M77" s="18">
        <v>2025</v>
      </c>
      <c r="N77" s="18">
        <v>2026</v>
      </c>
      <c r="O77" s="18">
        <v>2027</v>
      </c>
      <c r="P77" s="18">
        <v>2028</v>
      </c>
      <c r="Q77" s="18">
        <v>2029</v>
      </c>
      <c r="R77" s="18">
        <v>2030</v>
      </c>
    </row>
    <row r="78" spans="1:18">
      <c r="A78" s="18" t="s">
        <v>81</v>
      </c>
      <c r="B78" s="1">
        <v>2.2678499472402596</v>
      </c>
      <c r="C78" s="1">
        <v>2.6833718152866242</v>
      </c>
      <c r="D78" s="1">
        <v>2.8077511428571427</v>
      </c>
      <c r="E78" s="1">
        <v>3.1160456730769233</v>
      </c>
      <c r="F78" s="1">
        <v>3.8125735294117651</v>
      </c>
      <c r="G78" s="1">
        <v>4.3000284733177994</v>
      </c>
      <c r="H78" s="1">
        <v>4.9684093658543658</v>
      </c>
      <c r="I78" s="1">
        <v>6.1944142788513696</v>
      </c>
      <c r="J78" s="1">
        <v>6.8515963431107689</v>
      </c>
      <c r="K78" s="1">
        <v>7.8121706387495182</v>
      </c>
      <c r="L78" s="1">
        <v>8.8277778367425697</v>
      </c>
      <c r="M78" s="1">
        <v>9.8859104592821314</v>
      </c>
      <c r="N78" s="1">
        <v>11.044698260227712</v>
      </c>
      <c r="O78" s="1">
        <v>12.343499770744886</v>
      </c>
      <c r="P78" s="1">
        <v>13.553950959523348</v>
      </c>
      <c r="Q78" s="1">
        <v>14.447687795252799</v>
      </c>
      <c r="R78" s="1">
        <v>14.796346246622925</v>
      </c>
    </row>
    <row r="79" spans="1:18">
      <c r="A79" s="18" t="s">
        <v>82</v>
      </c>
      <c r="B79" s="1">
        <v>1.7002032124431814</v>
      </c>
      <c r="C79" s="1">
        <v>2.0117192436305733</v>
      </c>
      <c r="D79" s="1">
        <v>2.1049662119999999</v>
      </c>
      <c r="E79" s="1">
        <v>2.3360940920857991</v>
      </c>
      <c r="F79" s="1">
        <v>2.858279830316742</v>
      </c>
      <c r="G79" s="1">
        <v>3.223723964995441</v>
      </c>
      <c r="H79" s="1">
        <v>3.7248079727840397</v>
      </c>
      <c r="I79" s="1">
        <v>4.6439417514915764</v>
      </c>
      <c r="J79" s="1">
        <v>5.1366300169447499</v>
      </c>
      <c r="K79" s="1">
        <v>5.8567709174583618</v>
      </c>
      <c r="L79" s="1">
        <v>6.6181698903972315</v>
      </c>
      <c r="M79" s="1">
        <v>7.4114501011192582</v>
      </c>
      <c r="N79" s="1">
        <v>8.2801913263070848</v>
      </c>
      <c r="O79" s="1">
        <v>9.2539005892124795</v>
      </c>
      <c r="P79" s="1">
        <v>10.16137376757298</v>
      </c>
      <c r="Q79" s="1">
        <v>10.831406739126118</v>
      </c>
      <c r="R79" s="1">
        <v>11.092795381609417</v>
      </c>
    </row>
    <row r="80" spans="1:18">
      <c r="A80" s="18" t="s">
        <v>52</v>
      </c>
      <c r="B80" s="1">
        <v>1.452301010551948</v>
      </c>
      <c r="C80" s="1">
        <v>1.7183957006369428</v>
      </c>
      <c r="D80" s="1">
        <v>1.7980465714285714</v>
      </c>
      <c r="E80" s="1">
        <v>1.9954742973372781</v>
      </c>
      <c r="F80" s="1">
        <v>2.4415214932126696</v>
      </c>
      <c r="G80" s="1">
        <v>2.7536811704853026</v>
      </c>
      <c r="H80" s="1">
        <v>3.1817034242705224</v>
      </c>
      <c r="I80" s="1">
        <v>3.9668207007701959</v>
      </c>
      <c r="J80" s="1">
        <v>4.3876713735415489</v>
      </c>
      <c r="K80" s="1">
        <v>5.0028104051004956</v>
      </c>
      <c r="L80" s="1">
        <v>5.6531917770091731</v>
      </c>
      <c r="M80" s="1">
        <v>6.3308058664608255</v>
      </c>
      <c r="N80" s="1">
        <v>7.0728781964121374</v>
      </c>
      <c r="O80" s="1">
        <v>7.9046134479114087</v>
      </c>
      <c r="P80" s="1">
        <v>8.6797703258283097</v>
      </c>
      <c r="Q80" s="1">
        <v>9.2521075350325077</v>
      </c>
      <c r="R80" s="1">
        <v>9.4753837803936705</v>
      </c>
    </row>
    <row r="81" spans="1:18">
      <c r="A81" s="18" t="s">
        <v>63</v>
      </c>
      <c r="B81" s="1">
        <v>1.1188062270063919</v>
      </c>
      <c r="C81" s="1">
        <v>1.3237970616042993</v>
      </c>
      <c r="D81" s="1">
        <v>1.3851575437499997</v>
      </c>
      <c r="E81" s="1">
        <v>1.5372495463896081</v>
      </c>
      <c r="F81" s="1">
        <v>1.8808700332296382</v>
      </c>
      <c r="G81" s="1">
        <v>2.1213478599442221</v>
      </c>
      <c r="H81" s="1">
        <v>2.4510825081699497</v>
      </c>
      <c r="I81" s="1">
        <v>3.0559117353728555</v>
      </c>
      <c r="J81" s="1">
        <v>3.3801216270656749</v>
      </c>
      <c r="K81" s="1">
        <v>3.8540050534231844</v>
      </c>
      <c r="L81" s="1">
        <v>4.3550380510824258</v>
      </c>
      <c r="M81" s="1">
        <v>4.8770502629293704</v>
      </c>
      <c r="N81" s="1">
        <v>5.4487190406871839</v>
      </c>
      <c r="O81" s="1">
        <v>6.0894612641222929</v>
      </c>
      <c r="P81" s="1">
        <v>6.6866173189753191</v>
      </c>
      <c r="Q81" s="1">
        <v>7.127527590986876</v>
      </c>
      <c r="R81" s="1">
        <v>7.2995324658975784</v>
      </c>
    </row>
    <row r="82" spans="1:18">
      <c r="A82" s="18" t="s">
        <v>83</v>
      </c>
      <c r="B82" s="1">
        <v>1.0912265951704545</v>
      </c>
      <c r="C82" s="1">
        <v>1.2911642117834394</v>
      </c>
      <c r="D82" s="1">
        <v>1.3510120999999999</v>
      </c>
      <c r="E82" s="1">
        <v>1.4993548909023668</v>
      </c>
      <c r="F82" s="1">
        <v>1.8345048076923076</v>
      </c>
      <c r="G82" s="1">
        <v>2.0690546284971996</v>
      </c>
      <c r="H82" s="1">
        <v>2.3906610057300566</v>
      </c>
      <c r="I82" s="1">
        <v>2.9805806203412417</v>
      </c>
      <c r="J82" s="1">
        <v>3.2967984315158976</v>
      </c>
      <c r="K82" s="1">
        <v>3.7590001831413473</v>
      </c>
      <c r="L82" s="1">
        <v>4.2476822434536698</v>
      </c>
      <c r="M82" s="1">
        <v>4.7568263604785797</v>
      </c>
      <c r="N82" s="1">
        <v>5.3144029620917816</v>
      </c>
      <c r="O82" s="1">
        <v>5.9393502836059717</v>
      </c>
      <c r="P82" s="1">
        <v>6.5217858768241763</v>
      </c>
      <c r="Q82" s="1">
        <v>6.9518272935494174</v>
      </c>
      <c r="R82" s="1">
        <v>7.1195920855847161</v>
      </c>
    </row>
    <row r="83" spans="1:18">
      <c r="A83" s="18" t="s">
        <v>44</v>
      </c>
      <c r="B83" s="1">
        <v>0.21622683861201297</v>
      </c>
      <c r="C83" s="1">
        <v>0.25584453025477705</v>
      </c>
      <c r="D83" s="1">
        <v>0.26770340514285706</v>
      </c>
      <c r="E83" s="1">
        <v>0.29709756841715979</v>
      </c>
      <c r="F83" s="1">
        <v>0.36350761312217189</v>
      </c>
      <c r="G83" s="1">
        <v>0.40998372218523405</v>
      </c>
      <c r="H83" s="1">
        <v>0.47371011094288773</v>
      </c>
      <c r="I83" s="1">
        <v>0.59060283869268082</v>
      </c>
      <c r="J83" s="1">
        <v>0.65326148165988762</v>
      </c>
      <c r="K83" s="1">
        <v>0.7448468810601786</v>
      </c>
      <c r="L83" s="1">
        <v>0.84167936063444437</v>
      </c>
      <c r="M83" s="1">
        <v>0.9425664021613277</v>
      </c>
      <c r="N83" s="1">
        <v>1.0530503533264108</v>
      </c>
      <c r="O83" s="1">
        <v>1.1768838304686635</v>
      </c>
      <c r="P83" s="1">
        <v>1.2922935973988878</v>
      </c>
      <c r="Q83" s="1">
        <v>1.3775064179278864</v>
      </c>
      <c r="R83" s="1">
        <v>1.4107490558664608</v>
      </c>
    </row>
    <row r="84" spans="1:18">
      <c r="A84" s="18" t="s">
        <v>5</v>
      </c>
      <c r="B84" s="1">
        <v>7.8466138310242481</v>
      </c>
      <c r="C84" s="1">
        <v>9.2842925631966562</v>
      </c>
      <c r="D84" s="1">
        <v>9.7146369751785713</v>
      </c>
      <c r="E84" s="1">
        <v>10.781316068209135</v>
      </c>
      <c r="F84" s="1">
        <v>13.191257306985294</v>
      </c>
      <c r="G84" s="1">
        <v>14.877819819425198</v>
      </c>
      <c r="H84" s="1">
        <v>17.190374387751824</v>
      </c>
      <c r="I84" s="1">
        <v>21.432271925519924</v>
      </c>
      <c r="J84" s="1">
        <v>23.706079273838526</v>
      </c>
      <c r="K84" s="1">
        <v>27.029604078933083</v>
      </c>
      <c r="L84" s="1">
        <v>30.543539159319511</v>
      </c>
      <c r="M84" s="1">
        <v>34.204609452431491</v>
      </c>
      <c r="N84" s="1">
        <v>38.213940139052312</v>
      </c>
      <c r="O84" s="1">
        <v>42.707709186065706</v>
      </c>
      <c r="P84" s="1">
        <v>46.895791846123018</v>
      </c>
      <c r="Q84" s="1">
        <v>49.988063371875597</v>
      </c>
      <c r="R84" s="1">
        <v>51.19439901597476</v>
      </c>
    </row>
  </sheetData>
  <phoneticPr fontId="2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Y355"/>
  <sheetViews>
    <sheetView topLeftCell="A322" zoomScale="115" zoomScaleNormal="115" workbookViewId="0">
      <selection activeCell="J362" sqref="J362"/>
    </sheetView>
  </sheetViews>
  <sheetFormatPr defaultColWidth="8.88671875" defaultRowHeight="14.4"/>
  <sheetData>
    <row r="1" spans="1:17">
      <c r="A1" s="33" t="s">
        <v>126</v>
      </c>
      <c r="C1" s="33"/>
      <c r="D1" s="33"/>
      <c r="E1" s="33"/>
      <c r="F1" s="33"/>
      <c r="H1" s="34"/>
      <c r="I1" s="34"/>
      <c r="J1" s="34"/>
      <c r="K1" s="34"/>
      <c r="L1" s="34"/>
    </row>
    <row r="2" spans="1:17">
      <c r="A2" s="35" t="s">
        <v>120</v>
      </c>
      <c r="B2" s="35"/>
      <c r="C2" s="35"/>
      <c r="D2" s="35"/>
      <c r="E2" s="35"/>
      <c r="F2" s="35"/>
      <c r="H2" s="36"/>
      <c r="I2" s="36"/>
      <c r="J2" s="36"/>
      <c r="K2" s="36"/>
      <c r="L2" s="36"/>
    </row>
    <row r="3" spans="1:17">
      <c r="A3" s="42" t="s">
        <v>96</v>
      </c>
      <c r="B3" s="39">
        <v>2010</v>
      </c>
      <c r="C3" s="39">
        <v>2011</v>
      </c>
      <c r="D3" s="39">
        <v>2012</v>
      </c>
      <c r="E3" s="39">
        <v>2013</v>
      </c>
      <c r="F3" s="39">
        <v>2014</v>
      </c>
      <c r="G3" s="39">
        <v>2015</v>
      </c>
      <c r="H3" s="39">
        <v>2016</v>
      </c>
      <c r="I3" s="39">
        <v>2017</v>
      </c>
      <c r="J3" s="39">
        <v>2018</v>
      </c>
      <c r="K3" s="39">
        <v>2019</v>
      </c>
      <c r="L3" s="39">
        <v>2020</v>
      </c>
      <c r="M3" s="39">
        <v>2021</v>
      </c>
      <c r="N3" s="39">
        <v>2022</v>
      </c>
      <c r="O3" s="39">
        <v>2023</v>
      </c>
      <c r="P3" s="39">
        <v>2024</v>
      </c>
      <c r="Q3" s="39">
        <v>2025</v>
      </c>
    </row>
    <row r="4" spans="1:17">
      <c r="A4" s="18" t="s">
        <v>95</v>
      </c>
      <c r="B4" s="37">
        <v>6867</v>
      </c>
      <c r="C4" s="37">
        <v>6681</v>
      </c>
      <c r="D4" s="37">
        <v>8556</v>
      </c>
      <c r="E4" s="37">
        <v>8921</v>
      </c>
      <c r="F4" s="37">
        <v>10601</v>
      </c>
      <c r="G4" s="37">
        <v>11127</v>
      </c>
      <c r="H4" s="40">
        <v>11748</v>
      </c>
      <c r="I4" s="40">
        <v>11931</v>
      </c>
      <c r="J4" s="40">
        <v>12321</v>
      </c>
      <c r="K4" s="40">
        <v>13021</v>
      </c>
      <c r="L4" s="40">
        <v>13553</v>
      </c>
      <c r="M4" s="1">
        <v>14698.018181818305</v>
      </c>
      <c r="N4" s="1">
        <v>15400.309090909082</v>
      </c>
      <c r="O4" s="1">
        <v>16102.600000000093</v>
      </c>
      <c r="P4" s="1">
        <v>16804.890909090871</v>
      </c>
      <c r="Q4" s="1">
        <v>17507.181818181882</v>
      </c>
    </row>
    <row r="5" spans="1:17">
      <c r="A5" s="32" t="s">
        <v>6</v>
      </c>
      <c r="B5" s="4">
        <v>4.3</v>
      </c>
      <c r="C5" s="4">
        <v>4.5</v>
      </c>
      <c r="D5" s="4">
        <v>5</v>
      </c>
      <c r="E5" s="4">
        <v>7</v>
      </c>
      <c r="F5" s="4">
        <v>7</v>
      </c>
      <c r="G5" s="4">
        <v>7</v>
      </c>
      <c r="H5" s="40">
        <v>12</v>
      </c>
      <c r="I5" s="40">
        <v>11</v>
      </c>
      <c r="J5" s="40">
        <v>10</v>
      </c>
      <c r="K5" s="40">
        <v>10</v>
      </c>
      <c r="L5" s="40">
        <v>11</v>
      </c>
      <c r="M5" s="1">
        <v>12.627272727272612</v>
      </c>
      <c r="N5" s="1">
        <v>13.386363636363512</v>
      </c>
      <c r="O5" s="1">
        <v>14.145454545454413</v>
      </c>
      <c r="P5" s="1">
        <v>14.904545454545314</v>
      </c>
      <c r="Q5" s="1">
        <v>15.663636363636215</v>
      </c>
    </row>
    <row r="6" spans="1:17">
      <c r="A6" s="32" t="s">
        <v>7</v>
      </c>
      <c r="B6" s="4">
        <v>0.12</v>
      </c>
      <c r="C6" s="4">
        <v>0.14000000000000001</v>
      </c>
      <c r="D6" s="4">
        <v>0.2</v>
      </c>
      <c r="E6" s="4">
        <v>0.2</v>
      </c>
      <c r="F6" s="4">
        <v>0.2</v>
      </c>
      <c r="G6" s="4">
        <v>0.2</v>
      </c>
      <c r="H6" s="41"/>
      <c r="I6" s="40">
        <v>0.1</v>
      </c>
      <c r="J6" s="40">
        <v>0.2</v>
      </c>
      <c r="K6" s="40">
        <v>0.1</v>
      </c>
      <c r="L6" s="40">
        <v>0.1</v>
      </c>
      <c r="M6" s="1">
        <v>0.12776859504132432</v>
      </c>
      <c r="N6" s="1">
        <v>0.12314049586776932</v>
      </c>
      <c r="O6" s="1">
        <v>0.11851239669421609</v>
      </c>
      <c r="P6" s="1">
        <v>0.11388429752066287</v>
      </c>
      <c r="Q6" s="1">
        <v>0.10925619834710787</v>
      </c>
    </row>
    <row r="7" spans="1:17">
      <c r="A7" s="32" t="s">
        <v>8</v>
      </c>
      <c r="B7" s="4">
        <v>8</v>
      </c>
      <c r="C7" s="4">
        <v>9</v>
      </c>
      <c r="D7" s="4">
        <v>10</v>
      </c>
      <c r="E7" s="4">
        <v>12</v>
      </c>
      <c r="F7" s="4">
        <v>13</v>
      </c>
      <c r="G7" s="4">
        <v>11</v>
      </c>
      <c r="H7" s="40">
        <v>24</v>
      </c>
      <c r="I7" s="40">
        <v>20</v>
      </c>
      <c r="J7" s="40">
        <v>17</v>
      </c>
      <c r="K7" s="40">
        <v>16</v>
      </c>
      <c r="L7" s="40">
        <v>15</v>
      </c>
      <c r="M7" s="1">
        <v>20.145454545454413</v>
      </c>
      <c r="N7" s="1">
        <v>21.154545454545314</v>
      </c>
      <c r="O7" s="1">
        <v>22.163636363636215</v>
      </c>
      <c r="P7" s="1">
        <v>23.172727272727116</v>
      </c>
      <c r="Q7" s="1">
        <v>24.181818181818016</v>
      </c>
    </row>
    <row r="8" spans="1:17">
      <c r="A8" s="32" t="s">
        <v>9</v>
      </c>
      <c r="B8" s="4">
        <v>20</v>
      </c>
      <c r="C8" s="4">
        <v>18</v>
      </c>
      <c r="D8" s="4">
        <v>29</v>
      </c>
      <c r="E8" s="4">
        <v>36</v>
      </c>
      <c r="F8" s="4">
        <v>35</v>
      </c>
      <c r="G8" s="4">
        <v>36</v>
      </c>
      <c r="H8" s="40">
        <v>27</v>
      </c>
      <c r="I8" s="40">
        <v>24</v>
      </c>
      <c r="J8" s="40">
        <v>45</v>
      </c>
      <c r="K8" s="40">
        <v>58</v>
      </c>
      <c r="L8" s="40">
        <v>57</v>
      </c>
      <c r="M8" s="1">
        <v>54.690909090909372</v>
      </c>
      <c r="N8" s="1">
        <v>57.972727272727752</v>
      </c>
      <c r="O8" s="1">
        <v>61.254545454545223</v>
      </c>
      <c r="P8" s="1">
        <v>64.536363636363603</v>
      </c>
      <c r="Q8" s="1">
        <v>67.818181818181984</v>
      </c>
    </row>
    <row r="9" spans="1:17">
      <c r="A9" s="32" t="s">
        <v>17</v>
      </c>
      <c r="B9" s="4"/>
      <c r="C9" s="4"/>
      <c r="D9" s="4"/>
      <c r="E9" s="4"/>
      <c r="F9" s="4"/>
      <c r="G9" s="1"/>
      <c r="H9" s="41"/>
      <c r="I9" s="41"/>
      <c r="J9" s="41"/>
      <c r="K9" s="41"/>
      <c r="L9" s="41"/>
      <c r="M9" s="1"/>
      <c r="N9" s="1"/>
      <c r="O9" s="1"/>
      <c r="P9" s="1"/>
      <c r="Q9" s="1"/>
    </row>
    <row r="10" spans="1:17">
      <c r="A10" s="32" t="s">
        <v>18</v>
      </c>
      <c r="B10" s="4">
        <v>14</v>
      </c>
      <c r="C10" s="4">
        <v>13</v>
      </c>
      <c r="D10" s="4">
        <v>12</v>
      </c>
      <c r="E10" s="4">
        <v>12</v>
      </c>
      <c r="F10" s="4">
        <v>12</v>
      </c>
      <c r="G10" s="4">
        <v>12</v>
      </c>
      <c r="H10" s="40">
        <v>17</v>
      </c>
      <c r="I10" s="40">
        <v>29</v>
      </c>
      <c r="J10" s="40">
        <v>34</v>
      </c>
      <c r="K10" s="40">
        <v>31</v>
      </c>
      <c r="L10" s="40">
        <v>32</v>
      </c>
      <c r="M10" s="1">
        <v>34.381818181818744</v>
      </c>
      <c r="N10" s="1">
        <v>36.809090909091537</v>
      </c>
      <c r="O10" s="1">
        <v>39.236363636364331</v>
      </c>
      <c r="P10" s="1">
        <v>41.663636363637124</v>
      </c>
      <c r="Q10" s="1">
        <v>44.090909090909918</v>
      </c>
    </row>
    <row r="11" spans="1:17">
      <c r="A11" s="32" t="s">
        <v>19</v>
      </c>
      <c r="B11" s="4">
        <v>224</v>
      </c>
      <c r="C11" s="4">
        <v>156</v>
      </c>
      <c r="D11" s="4">
        <v>220</v>
      </c>
      <c r="E11" s="4">
        <v>191</v>
      </c>
      <c r="F11" s="4">
        <v>203</v>
      </c>
      <c r="G11" s="4">
        <v>229</v>
      </c>
      <c r="H11" s="40">
        <v>274</v>
      </c>
      <c r="I11" s="40">
        <v>212</v>
      </c>
      <c r="J11" s="40">
        <v>192</v>
      </c>
      <c r="K11" s="40">
        <v>257</v>
      </c>
      <c r="L11" s="40">
        <v>209</v>
      </c>
      <c r="M11" s="1">
        <v>234.70909090909026</v>
      </c>
      <c r="N11" s="1">
        <v>237.96363636363549</v>
      </c>
      <c r="O11" s="1">
        <v>241.21818181818162</v>
      </c>
      <c r="P11" s="1">
        <v>244.47272727272684</v>
      </c>
      <c r="Q11" s="1">
        <v>247.72727272727207</v>
      </c>
    </row>
    <row r="12" spans="1:17">
      <c r="A12" s="32" t="s">
        <v>20</v>
      </c>
      <c r="B12" s="4">
        <v>37</v>
      </c>
      <c r="C12" s="4">
        <v>28</v>
      </c>
      <c r="D12" s="4">
        <v>36</v>
      </c>
      <c r="E12" s="4">
        <v>36</v>
      </c>
      <c r="F12" s="4">
        <v>41</v>
      </c>
      <c r="G12" s="4">
        <v>49</v>
      </c>
      <c r="H12" s="40">
        <v>63</v>
      </c>
      <c r="I12" s="40">
        <v>57</v>
      </c>
      <c r="J12" s="40">
        <v>53</v>
      </c>
      <c r="K12" s="40">
        <v>51</v>
      </c>
      <c r="L12" s="40">
        <v>66</v>
      </c>
      <c r="M12" s="1">
        <v>66.200000000000728</v>
      </c>
      <c r="N12" s="1">
        <v>69.400000000000546</v>
      </c>
      <c r="O12" s="1">
        <v>72.600000000000364</v>
      </c>
      <c r="P12" s="1">
        <v>75.800000000000182</v>
      </c>
      <c r="Q12" s="1">
        <v>79</v>
      </c>
    </row>
    <row r="13" spans="1:17">
      <c r="A13" s="32" t="s">
        <v>14</v>
      </c>
      <c r="B13" s="4">
        <v>268</v>
      </c>
      <c r="C13" s="4">
        <v>209</v>
      </c>
      <c r="D13" s="4">
        <v>298</v>
      </c>
      <c r="E13" s="4">
        <v>318</v>
      </c>
      <c r="F13" s="4">
        <v>289</v>
      </c>
      <c r="G13" s="4">
        <v>284</v>
      </c>
      <c r="H13" s="40">
        <v>423</v>
      </c>
      <c r="I13" s="40">
        <v>301</v>
      </c>
      <c r="J13" s="40">
        <v>292</v>
      </c>
      <c r="K13" s="40">
        <v>397</v>
      </c>
      <c r="L13" s="40">
        <v>286</v>
      </c>
      <c r="M13" s="1">
        <v>356.30909090909336</v>
      </c>
      <c r="N13" s="1">
        <v>364.70909090909117</v>
      </c>
      <c r="O13" s="1">
        <v>373.10909090909263</v>
      </c>
      <c r="P13" s="1">
        <v>381.50909090909408</v>
      </c>
      <c r="Q13" s="1">
        <v>389.9090909090919</v>
      </c>
    </row>
    <row r="14" spans="1:17">
      <c r="A14" s="32" t="s">
        <v>21</v>
      </c>
      <c r="B14" s="4">
        <v>143</v>
      </c>
      <c r="C14" s="4">
        <v>146</v>
      </c>
      <c r="D14" s="4">
        <v>210</v>
      </c>
      <c r="E14" s="4">
        <v>178</v>
      </c>
      <c r="F14" s="4">
        <v>241</v>
      </c>
      <c r="G14" s="4">
        <v>229</v>
      </c>
      <c r="H14" s="40">
        <v>247</v>
      </c>
      <c r="I14" s="40">
        <v>253</v>
      </c>
      <c r="J14" s="40">
        <v>242</v>
      </c>
      <c r="K14" s="40">
        <v>243</v>
      </c>
      <c r="L14" s="40">
        <v>281</v>
      </c>
      <c r="M14" s="1">
        <v>291.9090909090919</v>
      </c>
      <c r="N14" s="1">
        <v>304</v>
      </c>
      <c r="O14" s="1">
        <v>316.0909090909081</v>
      </c>
      <c r="P14" s="1">
        <v>328.1818181818162</v>
      </c>
      <c r="Q14" s="1">
        <v>340.27272727272793</v>
      </c>
    </row>
    <row r="15" spans="1:17">
      <c r="A15" s="32" t="s">
        <v>22</v>
      </c>
      <c r="B15" s="4">
        <v>1139</v>
      </c>
      <c r="C15" s="4">
        <v>1261</v>
      </c>
      <c r="D15" s="4">
        <v>1545</v>
      </c>
      <c r="E15" s="4">
        <v>2023</v>
      </c>
      <c r="F15" s="4">
        <v>2578</v>
      </c>
      <c r="G15" s="4">
        <v>2767</v>
      </c>
      <c r="H15" s="40">
        <v>2989</v>
      </c>
      <c r="I15" s="40">
        <v>3164</v>
      </c>
      <c r="J15" s="40">
        <v>3249</v>
      </c>
      <c r="K15" s="40">
        <v>3316</v>
      </c>
      <c r="L15" s="40">
        <v>3541</v>
      </c>
      <c r="M15" s="1">
        <v>4035.7272727272939</v>
      </c>
      <c r="N15" s="1">
        <v>4290.5909090909408</v>
      </c>
      <c r="O15" s="1">
        <v>4545.4545454545878</v>
      </c>
      <c r="P15" s="1">
        <v>4800.3181818181765</v>
      </c>
      <c r="Q15" s="1">
        <v>5055.1818181818235</v>
      </c>
    </row>
    <row r="16" spans="1:17">
      <c r="A16" s="32" t="s">
        <v>15</v>
      </c>
      <c r="B16" s="4">
        <v>384</v>
      </c>
      <c r="C16" s="4">
        <v>393</v>
      </c>
      <c r="D16" s="4">
        <v>560</v>
      </c>
      <c r="E16" s="4">
        <v>422</v>
      </c>
      <c r="F16" s="4">
        <v>733</v>
      </c>
      <c r="G16" s="4">
        <v>827</v>
      </c>
      <c r="H16" s="40">
        <v>727</v>
      </c>
      <c r="I16" s="40">
        <v>733</v>
      </c>
      <c r="J16" s="40">
        <v>770</v>
      </c>
      <c r="K16" s="40">
        <v>769</v>
      </c>
      <c r="L16" s="40">
        <v>831</v>
      </c>
      <c r="M16" s="1">
        <v>921.81818181817653</v>
      </c>
      <c r="N16" s="1">
        <v>967.13636363636761</v>
      </c>
      <c r="O16" s="1">
        <v>1012.4545454545441</v>
      </c>
      <c r="P16" s="1">
        <v>1057.7727272727207</v>
      </c>
      <c r="Q16" s="1">
        <v>1103.0909090909117</v>
      </c>
    </row>
    <row r="17" spans="1:77">
      <c r="A17" s="32" t="s">
        <v>12</v>
      </c>
      <c r="B17" s="4">
        <v>263</v>
      </c>
      <c r="C17" s="4">
        <v>282</v>
      </c>
      <c r="D17" s="4">
        <v>344</v>
      </c>
      <c r="E17" s="4">
        <v>356</v>
      </c>
      <c r="F17" s="4">
        <v>355</v>
      </c>
      <c r="G17" s="4">
        <v>336</v>
      </c>
      <c r="H17" s="40">
        <v>314</v>
      </c>
      <c r="I17" s="40">
        <v>374</v>
      </c>
      <c r="J17" s="40">
        <v>444</v>
      </c>
      <c r="K17" s="40">
        <v>496</v>
      </c>
      <c r="L17" s="40">
        <v>507</v>
      </c>
      <c r="M17" s="1">
        <v>499.41818181818962</v>
      </c>
      <c r="N17" s="1">
        <v>520.9727272727323</v>
      </c>
      <c r="O17" s="1">
        <v>542.52727272727498</v>
      </c>
      <c r="P17" s="1">
        <v>564.08181818182493</v>
      </c>
      <c r="Q17" s="1">
        <v>585.63636363636761</v>
      </c>
    </row>
    <row r="18" spans="1:77">
      <c r="A18" s="32" t="s">
        <v>13</v>
      </c>
      <c r="B18" s="4">
        <v>18</v>
      </c>
      <c r="C18" s="4">
        <v>17</v>
      </c>
      <c r="D18" s="4">
        <v>19</v>
      </c>
      <c r="E18" s="4">
        <v>19</v>
      </c>
      <c r="F18" s="4">
        <v>18</v>
      </c>
      <c r="G18" s="4">
        <v>16</v>
      </c>
      <c r="H18" s="40">
        <v>14</v>
      </c>
      <c r="I18" s="40">
        <v>16</v>
      </c>
      <c r="J18" s="40">
        <v>20</v>
      </c>
      <c r="K18" s="40">
        <v>22</v>
      </c>
      <c r="L18" s="40">
        <v>22</v>
      </c>
      <c r="M18" s="1">
        <v>20.072727272727207</v>
      </c>
      <c r="N18" s="1">
        <v>20.372727272727275</v>
      </c>
      <c r="O18" s="1">
        <v>20.672727272727229</v>
      </c>
      <c r="P18" s="1">
        <v>20.972727272727184</v>
      </c>
      <c r="Q18" s="1">
        <v>21.272727272727252</v>
      </c>
    </row>
    <row r="19" spans="1:77">
      <c r="A19" s="32" t="s">
        <v>10</v>
      </c>
      <c r="B19" s="4">
        <v>57</v>
      </c>
      <c r="C19" s="4">
        <v>41</v>
      </c>
      <c r="D19" s="4">
        <v>64</v>
      </c>
      <c r="E19" s="4">
        <v>79</v>
      </c>
      <c r="F19" s="4">
        <v>42</v>
      </c>
      <c r="G19" s="4">
        <v>32</v>
      </c>
      <c r="H19" s="1">
        <v>56</v>
      </c>
      <c r="I19" s="1">
        <v>45</v>
      </c>
      <c r="J19" s="1">
        <v>46</v>
      </c>
      <c r="K19" s="1">
        <v>44</v>
      </c>
      <c r="L19" s="1">
        <v>57</v>
      </c>
      <c r="M19" s="1">
        <v>45.945454545454595</v>
      </c>
      <c r="N19" s="1">
        <v>45.072727272727434</v>
      </c>
      <c r="O19" s="1">
        <v>44.200000000000045</v>
      </c>
      <c r="P19" s="1">
        <v>43.327272727272884</v>
      </c>
      <c r="Q19" s="1">
        <v>42.454545454545496</v>
      </c>
    </row>
    <row r="20" spans="1:77">
      <c r="A20" s="32" t="s">
        <v>11</v>
      </c>
      <c r="B20" s="4">
        <v>103</v>
      </c>
      <c r="C20" s="4">
        <v>74</v>
      </c>
      <c r="D20" s="4">
        <v>79</v>
      </c>
      <c r="E20" s="4">
        <v>125</v>
      </c>
      <c r="F20" s="4">
        <v>70</v>
      </c>
      <c r="G20" s="4">
        <v>53</v>
      </c>
      <c r="H20" s="1">
        <v>85</v>
      </c>
      <c r="I20" s="1">
        <v>77</v>
      </c>
      <c r="J20" s="1">
        <v>79</v>
      </c>
      <c r="K20" s="1">
        <v>67</v>
      </c>
      <c r="L20" s="1">
        <v>94</v>
      </c>
      <c r="M20" s="1">
        <v>73.963636363636851</v>
      </c>
      <c r="N20" s="1">
        <v>72.563636363636761</v>
      </c>
      <c r="O20" s="1">
        <v>71.16363636363667</v>
      </c>
      <c r="P20" s="1">
        <v>69.763636363636579</v>
      </c>
      <c r="Q20" s="1">
        <v>68.363636363636488</v>
      </c>
      <c r="BV20" s="34"/>
      <c r="BW20" s="34"/>
      <c r="BX20" s="34"/>
      <c r="BY20" s="34"/>
    </row>
    <row r="21" spans="1:77">
      <c r="A21" s="32" t="s">
        <v>16</v>
      </c>
      <c r="B21" s="4">
        <v>22</v>
      </c>
      <c r="C21" s="4">
        <v>16</v>
      </c>
      <c r="D21" s="4">
        <v>18</v>
      </c>
      <c r="E21" s="4">
        <v>29</v>
      </c>
      <c r="F21" s="4">
        <v>21</v>
      </c>
      <c r="G21" s="4">
        <v>19</v>
      </c>
      <c r="H21" s="1">
        <v>23</v>
      </c>
      <c r="I21" s="1">
        <v>25</v>
      </c>
      <c r="J21" s="1">
        <v>26</v>
      </c>
      <c r="K21" s="1">
        <v>28</v>
      </c>
      <c r="L21" s="1">
        <v>32</v>
      </c>
      <c r="M21" s="1">
        <v>29.872727272727388</v>
      </c>
      <c r="N21" s="1">
        <v>30.927272727272793</v>
      </c>
      <c r="O21" s="1">
        <v>31.981818181818198</v>
      </c>
      <c r="P21" s="1">
        <v>33.036363636363603</v>
      </c>
      <c r="Q21" s="1">
        <v>34.090909090909008</v>
      </c>
    </row>
    <row r="22" spans="1:77">
      <c r="A22" s="64" t="s">
        <v>235</v>
      </c>
    </row>
    <row r="25" spans="1:77">
      <c r="A25" s="33" t="s">
        <v>125</v>
      </c>
      <c r="B25" s="33"/>
      <c r="C25" s="33"/>
      <c r="D25" s="33"/>
      <c r="E25" s="33"/>
      <c r="F25" s="33"/>
      <c r="G25" s="33"/>
      <c r="H25" s="34"/>
      <c r="I25" s="34"/>
      <c r="J25" s="34"/>
      <c r="K25" s="34"/>
      <c r="L25" s="34"/>
    </row>
    <row r="26" spans="1:77">
      <c r="A26" s="35" t="s">
        <v>120</v>
      </c>
      <c r="B26" s="35"/>
      <c r="C26" s="35"/>
      <c r="D26" s="35"/>
      <c r="E26" s="35"/>
      <c r="F26" s="35"/>
      <c r="G26" s="35"/>
      <c r="H26" s="36"/>
      <c r="I26" s="36"/>
      <c r="J26" s="36"/>
      <c r="K26" s="36"/>
      <c r="L26" s="36"/>
    </row>
    <row r="27" spans="1:77">
      <c r="A27" s="42" t="s">
        <v>96</v>
      </c>
      <c r="B27" s="39">
        <v>2010</v>
      </c>
      <c r="C27" s="39">
        <v>2011</v>
      </c>
      <c r="D27" s="39">
        <v>2012</v>
      </c>
      <c r="E27" s="39">
        <v>2013</v>
      </c>
      <c r="F27" s="39">
        <v>2014</v>
      </c>
      <c r="G27" s="39">
        <v>2015</v>
      </c>
      <c r="H27" s="39">
        <v>2016</v>
      </c>
      <c r="I27" s="39">
        <v>2017</v>
      </c>
      <c r="J27" s="39">
        <v>2018</v>
      </c>
      <c r="K27" s="39">
        <v>2019</v>
      </c>
      <c r="L27" s="39">
        <v>2020</v>
      </c>
      <c r="M27" s="39">
        <v>2021</v>
      </c>
      <c r="N27" s="39">
        <v>2022</v>
      </c>
      <c r="O27" s="39">
        <v>2023</v>
      </c>
      <c r="P27" s="39">
        <v>2024</v>
      </c>
      <c r="Q27" s="39">
        <v>2025</v>
      </c>
    </row>
    <row r="28" spans="1:77">
      <c r="A28" s="18" t="s">
        <v>95</v>
      </c>
      <c r="B28" s="37">
        <v>494</v>
      </c>
      <c r="C28" s="37">
        <v>741</v>
      </c>
      <c r="D28" s="37">
        <v>1030</v>
      </c>
      <c r="E28" s="37">
        <v>1383</v>
      </c>
      <c r="F28" s="37">
        <v>1598</v>
      </c>
      <c r="G28" s="37">
        <v>1856</v>
      </c>
      <c r="H28" s="40">
        <v>2409</v>
      </c>
      <c r="I28" s="40">
        <v>3046</v>
      </c>
      <c r="J28" s="40">
        <v>3658</v>
      </c>
      <c r="K28" s="40">
        <v>4053</v>
      </c>
      <c r="L28" s="40">
        <v>4665</v>
      </c>
      <c r="M28" s="1">
        <v>4782.4909090908477</v>
      </c>
      <c r="N28" s="1">
        <v>5201.7999999999302</v>
      </c>
      <c r="O28" s="1">
        <v>5621.1090909090126</v>
      </c>
      <c r="P28" s="1">
        <v>6040.418181818095</v>
      </c>
      <c r="Q28" s="1">
        <v>6459.7272727271775</v>
      </c>
    </row>
    <row r="29" spans="1:77">
      <c r="A29" s="32" t="s">
        <v>6</v>
      </c>
      <c r="B29" s="4">
        <v>3.1</v>
      </c>
      <c r="C29" s="4">
        <v>3.1</v>
      </c>
      <c r="D29" s="4">
        <v>3.1</v>
      </c>
      <c r="E29" s="4">
        <v>3.2</v>
      </c>
      <c r="F29" s="4">
        <v>2.9</v>
      </c>
      <c r="G29" s="4">
        <v>3</v>
      </c>
      <c r="H29" s="40">
        <v>3</v>
      </c>
      <c r="I29" s="40">
        <v>3</v>
      </c>
      <c r="J29" s="40">
        <v>3</v>
      </c>
      <c r="K29" s="40">
        <v>3</v>
      </c>
      <c r="L29" s="40">
        <v>4</v>
      </c>
      <c r="M29" s="1">
        <v>3.318181818181813</v>
      </c>
      <c r="N29" s="1">
        <v>3.3499999999999943</v>
      </c>
      <c r="O29" s="1">
        <v>3.3818181818181756</v>
      </c>
      <c r="P29" s="1">
        <v>3.4136363636363569</v>
      </c>
      <c r="Q29" s="1">
        <v>3.4454545454545382</v>
      </c>
    </row>
    <row r="30" spans="1:77">
      <c r="A30" s="32" t="s">
        <v>7</v>
      </c>
      <c r="B30" s="4">
        <v>0.1</v>
      </c>
      <c r="C30" s="4">
        <v>1.4</v>
      </c>
      <c r="D30" s="4">
        <v>4.7</v>
      </c>
      <c r="E30" s="4">
        <v>5.6</v>
      </c>
      <c r="F30" s="4">
        <v>5.8</v>
      </c>
      <c r="G30" s="4">
        <v>6</v>
      </c>
      <c r="H30" s="40">
        <v>6</v>
      </c>
      <c r="I30" s="40">
        <v>6</v>
      </c>
      <c r="J30" s="40">
        <v>8</v>
      </c>
      <c r="K30" s="40">
        <v>11</v>
      </c>
      <c r="L30" s="40">
        <v>12</v>
      </c>
      <c r="M30" s="1">
        <v>11.989090909090919</v>
      </c>
      <c r="N30" s="1">
        <v>12.978181818181838</v>
      </c>
      <c r="O30" s="1">
        <v>13.967272727272757</v>
      </c>
      <c r="P30" s="1">
        <v>14.956363636363676</v>
      </c>
      <c r="Q30" s="1">
        <v>15.945454545454595</v>
      </c>
    </row>
    <row r="31" spans="1:77">
      <c r="A31" s="32" t="s">
        <v>8</v>
      </c>
      <c r="B31" s="4">
        <v>57</v>
      </c>
      <c r="C31" s="4">
        <v>89</v>
      </c>
      <c r="D31" s="4">
        <v>126.5</v>
      </c>
      <c r="E31" s="4">
        <v>155.30000000000001</v>
      </c>
      <c r="F31" s="4">
        <v>163.80000000000001</v>
      </c>
      <c r="G31" s="4">
        <v>168</v>
      </c>
      <c r="H31" s="40">
        <v>216</v>
      </c>
      <c r="I31" s="40">
        <v>263</v>
      </c>
      <c r="J31" s="40">
        <v>283</v>
      </c>
      <c r="K31" s="40">
        <v>318</v>
      </c>
      <c r="L31" s="40">
        <v>368</v>
      </c>
      <c r="M31" s="1">
        <v>375.67818181818438</v>
      </c>
      <c r="N31" s="1">
        <v>404.84272727272764</v>
      </c>
      <c r="O31" s="1">
        <v>434.0072727272709</v>
      </c>
      <c r="P31" s="1">
        <v>463.17181818182144</v>
      </c>
      <c r="Q31" s="1">
        <v>492.33636363636469</v>
      </c>
    </row>
    <row r="32" spans="1:77">
      <c r="A32" s="32" t="s">
        <v>9</v>
      </c>
      <c r="B32" s="4">
        <v>174</v>
      </c>
      <c r="C32" s="4">
        <v>227</v>
      </c>
      <c r="D32" s="4">
        <v>284.39999999999998</v>
      </c>
      <c r="E32" s="4">
        <v>368.2</v>
      </c>
      <c r="F32" s="4">
        <v>386.2</v>
      </c>
      <c r="G32" s="4">
        <v>408</v>
      </c>
      <c r="H32" s="40">
        <v>464</v>
      </c>
      <c r="I32" s="40">
        <v>551</v>
      </c>
      <c r="J32" s="40">
        <v>632</v>
      </c>
      <c r="K32" s="40">
        <v>666</v>
      </c>
      <c r="L32" s="40">
        <v>726</v>
      </c>
      <c r="M32" s="1">
        <v>771.6472727272776</v>
      </c>
      <c r="N32" s="1">
        <v>826.21272727273754</v>
      </c>
      <c r="O32" s="1">
        <v>880.77818181818293</v>
      </c>
      <c r="P32" s="1">
        <v>935.34363636364287</v>
      </c>
      <c r="Q32" s="1">
        <v>989.90909090910282</v>
      </c>
    </row>
    <row r="33" spans="1:17">
      <c r="A33" s="32" t="s">
        <v>17</v>
      </c>
      <c r="B33" s="4">
        <v>2</v>
      </c>
      <c r="C33" s="4">
        <v>4</v>
      </c>
      <c r="D33" s="4">
        <v>6.3</v>
      </c>
      <c r="E33" s="4">
        <v>7.7</v>
      </c>
      <c r="F33" s="4">
        <v>7.4</v>
      </c>
      <c r="G33" s="4">
        <v>10</v>
      </c>
      <c r="H33" s="40">
        <v>14</v>
      </c>
      <c r="I33" s="40">
        <v>17</v>
      </c>
      <c r="J33" s="40">
        <v>18</v>
      </c>
      <c r="K33" s="40">
        <v>17</v>
      </c>
      <c r="L33" s="40">
        <v>19</v>
      </c>
      <c r="M33" s="1">
        <v>21.88909090909101</v>
      </c>
      <c r="N33" s="1">
        <v>23.682727272727334</v>
      </c>
      <c r="O33" s="1">
        <v>25.476363636363658</v>
      </c>
      <c r="P33" s="1">
        <v>27.269999999999982</v>
      </c>
      <c r="Q33" s="1">
        <v>29.063636363636306</v>
      </c>
    </row>
    <row r="34" spans="1:17">
      <c r="A34" s="32" t="s">
        <v>18</v>
      </c>
      <c r="B34" s="4">
        <v>23</v>
      </c>
      <c r="C34" s="4">
        <v>27</v>
      </c>
      <c r="D34" s="4">
        <v>37.200000000000003</v>
      </c>
      <c r="E34" s="4">
        <v>46.8</v>
      </c>
      <c r="F34" s="4">
        <v>56.7</v>
      </c>
      <c r="G34" s="4">
        <v>64</v>
      </c>
      <c r="H34" s="40">
        <v>98</v>
      </c>
      <c r="I34" s="40">
        <v>120</v>
      </c>
      <c r="J34" s="40">
        <v>173</v>
      </c>
      <c r="K34" s="40">
        <v>184</v>
      </c>
      <c r="L34" s="40">
        <v>229</v>
      </c>
      <c r="M34" s="1">
        <v>219.14181818181532</v>
      </c>
      <c r="N34" s="1">
        <v>239.62454545454239</v>
      </c>
      <c r="O34" s="1">
        <v>260.10727272726945</v>
      </c>
      <c r="P34" s="1">
        <v>280.58999999999651</v>
      </c>
      <c r="Q34" s="1">
        <v>301.07272727272357</v>
      </c>
    </row>
    <row r="35" spans="1:17">
      <c r="A35" s="32" t="s">
        <v>19</v>
      </c>
      <c r="B35" s="4">
        <v>5</v>
      </c>
      <c r="C35" s="4">
        <v>6</v>
      </c>
      <c r="D35" s="4">
        <v>7.8</v>
      </c>
      <c r="E35" s="4">
        <v>9.6999999999999993</v>
      </c>
      <c r="F35" s="4">
        <v>12.9</v>
      </c>
      <c r="G35" s="4">
        <v>16</v>
      </c>
      <c r="H35" s="40">
        <v>23</v>
      </c>
      <c r="I35" s="40">
        <v>25</v>
      </c>
      <c r="J35" s="40">
        <v>31</v>
      </c>
      <c r="K35" s="40">
        <v>33</v>
      </c>
      <c r="L35" s="40">
        <v>36</v>
      </c>
      <c r="M35" s="1">
        <v>39.034545454545878</v>
      </c>
      <c r="N35" s="1">
        <v>42.428181818181656</v>
      </c>
      <c r="O35" s="1">
        <v>45.821818181818344</v>
      </c>
      <c r="P35" s="1">
        <v>49.215454545455032</v>
      </c>
      <c r="Q35" s="1">
        <v>52.60909090909081</v>
      </c>
    </row>
    <row r="36" spans="1:17">
      <c r="A36" s="32" t="s">
        <v>20</v>
      </c>
      <c r="B36" s="4">
        <v>0</v>
      </c>
      <c r="C36" s="4">
        <v>2</v>
      </c>
      <c r="D36" s="4">
        <v>4.5999999999999996</v>
      </c>
      <c r="E36" s="4">
        <v>8.6</v>
      </c>
      <c r="F36" s="4">
        <v>13</v>
      </c>
      <c r="G36" s="4">
        <v>21</v>
      </c>
      <c r="H36" s="40">
        <v>34</v>
      </c>
      <c r="I36" s="40">
        <v>41</v>
      </c>
      <c r="J36" s="40">
        <v>50</v>
      </c>
      <c r="K36" s="40">
        <v>47</v>
      </c>
      <c r="L36" s="40">
        <v>57</v>
      </c>
      <c r="M36" s="1">
        <v>62.763636363635669</v>
      </c>
      <c r="N36" s="1">
        <v>69.009090909090446</v>
      </c>
      <c r="O36" s="1">
        <v>75.254545454545223</v>
      </c>
      <c r="P36" s="1">
        <v>81.5</v>
      </c>
      <c r="Q36" s="1">
        <v>87.745454545454777</v>
      </c>
    </row>
    <row r="37" spans="1:17">
      <c r="A37" s="32" t="s">
        <v>14</v>
      </c>
      <c r="B37" s="4">
        <v>10.199999999999999</v>
      </c>
      <c r="C37" s="4">
        <v>16</v>
      </c>
      <c r="D37" s="4">
        <v>24.3</v>
      </c>
      <c r="E37" s="4">
        <v>30.6</v>
      </c>
      <c r="F37" s="4">
        <v>33.9</v>
      </c>
      <c r="G37" s="4">
        <v>42</v>
      </c>
      <c r="H37" s="40">
        <v>50</v>
      </c>
      <c r="I37" s="40">
        <v>62</v>
      </c>
      <c r="J37" s="40">
        <v>63</v>
      </c>
      <c r="K37" s="40">
        <v>74</v>
      </c>
      <c r="L37" s="40">
        <v>103</v>
      </c>
      <c r="M37" s="1">
        <v>94.872727272726479</v>
      </c>
      <c r="N37" s="1">
        <v>102.97272727272684</v>
      </c>
      <c r="O37" s="1">
        <v>111.07272727272721</v>
      </c>
      <c r="P37" s="1">
        <v>119.17272727272575</v>
      </c>
      <c r="Q37" s="1">
        <v>127.27272727272793</v>
      </c>
    </row>
    <row r="38" spans="1:17">
      <c r="A38" s="32" t="s">
        <v>21</v>
      </c>
      <c r="B38" s="4">
        <v>0.5</v>
      </c>
      <c r="C38" s="4">
        <v>1</v>
      </c>
      <c r="D38" s="4">
        <v>0.8</v>
      </c>
      <c r="E38" s="4">
        <v>1.2</v>
      </c>
      <c r="F38" s="4">
        <v>1.8</v>
      </c>
      <c r="G38" s="4">
        <v>3</v>
      </c>
      <c r="H38" s="40">
        <v>5</v>
      </c>
      <c r="I38" s="40">
        <v>7</v>
      </c>
      <c r="J38" s="40">
        <v>8</v>
      </c>
      <c r="K38" s="40">
        <v>11</v>
      </c>
      <c r="L38" s="40">
        <v>14</v>
      </c>
      <c r="M38" s="1">
        <v>12.694545454545732</v>
      </c>
      <c r="N38" s="1">
        <v>14.002727272727498</v>
      </c>
      <c r="O38" s="1">
        <v>15.310909090909263</v>
      </c>
      <c r="P38" s="1">
        <v>16.619090909091028</v>
      </c>
      <c r="Q38" s="1">
        <v>17.927272727272793</v>
      </c>
    </row>
    <row r="39" spans="1:17">
      <c r="A39" s="32" t="s">
        <v>22</v>
      </c>
      <c r="B39" s="4"/>
      <c r="C39" s="4">
        <v>0.2</v>
      </c>
      <c r="D39" s="4">
        <v>0.4</v>
      </c>
      <c r="E39" s="4">
        <v>0.8</v>
      </c>
      <c r="F39" s="4">
        <v>3.6</v>
      </c>
      <c r="G39" s="4">
        <v>10</v>
      </c>
      <c r="H39" s="40">
        <v>21</v>
      </c>
      <c r="I39" s="40">
        <v>35</v>
      </c>
      <c r="J39" s="40">
        <v>55</v>
      </c>
      <c r="K39" s="40">
        <v>71</v>
      </c>
      <c r="L39" s="40">
        <v>86</v>
      </c>
      <c r="M39" s="1">
        <v>83.053333333333285</v>
      </c>
      <c r="N39" s="1">
        <v>93.008484848483931</v>
      </c>
      <c r="O39" s="1">
        <v>102.96363636363458</v>
      </c>
      <c r="P39" s="1">
        <v>112.91878787878522</v>
      </c>
      <c r="Q39" s="1">
        <v>122.87393939393587</v>
      </c>
    </row>
    <row r="40" spans="1:17">
      <c r="A40" s="32" t="s">
        <v>15</v>
      </c>
      <c r="B40" s="4"/>
      <c r="C40" s="4">
        <v>1</v>
      </c>
      <c r="D40" s="4">
        <v>4.9000000000000004</v>
      </c>
      <c r="E40" s="4">
        <v>12</v>
      </c>
      <c r="F40" s="4">
        <v>18.5</v>
      </c>
      <c r="G40" s="4">
        <v>33</v>
      </c>
      <c r="H40" s="40">
        <v>55</v>
      </c>
      <c r="I40" s="40">
        <v>63</v>
      </c>
      <c r="J40" s="40">
        <v>68</v>
      </c>
      <c r="K40" s="40">
        <v>78</v>
      </c>
      <c r="L40" s="40">
        <v>97</v>
      </c>
      <c r="M40" s="1">
        <v>103.41333333333387</v>
      </c>
      <c r="N40" s="1">
        <v>114.39030303030449</v>
      </c>
      <c r="O40" s="1">
        <v>125.36727272727148</v>
      </c>
      <c r="P40" s="1">
        <v>136.34424242424211</v>
      </c>
      <c r="Q40" s="1">
        <v>147.32121212121274</v>
      </c>
    </row>
    <row r="41" spans="1:17">
      <c r="A41" s="32" t="s">
        <v>12</v>
      </c>
      <c r="B41" s="4">
        <v>21</v>
      </c>
      <c r="C41" s="4">
        <v>71</v>
      </c>
      <c r="D41" s="4">
        <v>94</v>
      </c>
      <c r="E41" s="4">
        <v>119.2</v>
      </c>
      <c r="F41" s="4">
        <v>114.8</v>
      </c>
      <c r="G41" s="4">
        <v>127</v>
      </c>
      <c r="H41" s="40">
        <v>136</v>
      </c>
      <c r="I41" s="40">
        <v>188</v>
      </c>
      <c r="J41" s="40">
        <v>230</v>
      </c>
      <c r="K41" s="40">
        <v>228</v>
      </c>
      <c r="L41" s="40">
        <v>246</v>
      </c>
      <c r="M41" s="1">
        <v>269.71636363636208</v>
      </c>
      <c r="N41" s="1">
        <v>290.80545454545791</v>
      </c>
      <c r="O41" s="1">
        <v>311.89454545454646</v>
      </c>
      <c r="P41" s="1">
        <v>332.98363636363501</v>
      </c>
      <c r="Q41" s="1">
        <v>354.07272727273084</v>
      </c>
    </row>
    <row r="42" spans="1:17">
      <c r="A42" s="32" t="s">
        <v>13</v>
      </c>
      <c r="B42" s="4">
        <v>8</v>
      </c>
      <c r="C42" s="4">
        <v>13</v>
      </c>
      <c r="D42" s="4">
        <v>33.299999999999997</v>
      </c>
      <c r="E42" s="4">
        <v>60.7</v>
      </c>
      <c r="F42" s="4">
        <v>70.8</v>
      </c>
      <c r="G42" s="4">
        <v>88</v>
      </c>
      <c r="H42" s="40">
        <v>129</v>
      </c>
      <c r="I42" s="40">
        <v>155</v>
      </c>
      <c r="J42" s="40">
        <v>187</v>
      </c>
      <c r="K42" s="40">
        <v>186</v>
      </c>
      <c r="L42" s="40">
        <v>194</v>
      </c>
      <c r="M42" s="1">
        <v>229.34000000000378</v>
      </c>
      <c r="N42" s="1">
        <v>250.52090909091203</v>
      </c>
      <c r="O42" s="1">
        <v>271.70181818182027</v>
      </c>
      <c r="P42" s="1">
        <v>292.88272727272852</v>
      </c>
      <c r="Q42" s="1">
        <v>314.06363636363676</v>
      </c>
    </row>
    <row r="43" spans="1:17">
      <c r="A43" s="32" t="s">
        <v>10</v>
      </c>
      <c r="B43" s="4">
        <v>47</v>
      </c>
      <c r="C43" s="4">
        <v>66</v>
      </c>
      <c r="D43" s="4">
        <v>78.8</v>
      </c>
      <c r="E43" s="4">
        <v>100.3</v>
      </c>
      <c r="F43" s="4">
        <v>104</v>
      </c>
      <c r="G43" s="4">
        <v>112</v>
      </c>
      <c r="H43" s="1">
        <v>129</v>
      </c>
      <c r="I43" s="1">
        <v>150</v>
      </c>
      <c r="J43" s="1">
        <v>165</v>
      </c>
      <c r="K43" s="1">
        <v>183</v>
      </c>
      <c r="L43" s="1">
        <v>194</v>
      </c>
      <c r="M43" s="1">
        <v>207.33636363636469</v>
      </c>
      <c r="N43" s="1">
        <v>221.75454545454704</v>
      </c>
      <c r="O43" s="1">
        <v>236.17272727272939</v>
      </c>
      <c r="P43" s="1">
        <v>250.5909090909081</v>
      </c>
      <c r="Q43" s="1">
        <v>265.00909090909045</v>
      </c>
    </row>
    <row r="44" spans="1:17">
      <c r="A44" s="32" t="s">
        <v>11</v>
      </c>
      <c r="B44" s="4">
        <v>33</v>
      </c>
      <c r="C44" s="4">
        <v>40</v>
      </c>
      <c r="D44" s="4">
        <v>43.9</v>
      </c>
      <c r="E44" s="4">
        <v>57.9</v>
      </c>
      <c r="F44" s="4">
        <v>58</v>
      </c>
      <c r="G44" s="4">
        <v>60</v>
      </c>
      <c r="H44" s="1">
        <v>67</v>
      </c>
      <c r="I44" s="1">
        <v>87</v>
      </c>
      <c r="J44" s="1">
        <v>105</v>
      </c>
      <c r="K44" s="1">
        <v>115</v>
      </c>
      <c r="L44" s="1">
        <v>130</v>
      </c>
      <c r="M44" s="1">
        <v>128.91818181818235</v>
      </c>
      <c r="N44" s="1">
        <v>138.33181818181765</v>
      </c>
      <c r="O44" s="1">
        <v>147.7454545454566</v>
      </c>
      <c r="P44" s="1">
        <v>157.1590909090919</v>
      </c>
      <c r="Q44" s="1">
        <v>166.57272727272721</v>
      </c>
    </row>
    <row r="45" spans="1:17">
      <c r="A45" s="32" t="s">
        <v>16</v>
      </c>
      <c r="B45" s="4">
        <v>33</v>
      </c>
      <c r="C45" s="4">
        <v>44</v>
      </c>
      <c r="D45" s="4">
        <v>51.3</v>
      </c>
      <c r="E45" s="4">
        <v>69.2</v>
      </c>
      <c r="F45" s="4">
        <v>72</v>
      </c>
      <c r="G45" s="4">
        <v>72</v>
      </c>
      <c r="H45" s="1">
        <v>88</v>
      </c>
      <c r="I45" s="1">
        <v>108</v>
      </c>
      <c r="J45" s="1">
        <v>125</v>
      </c>
      <c r="K45" s="1">
        <v>140</v>
      </c>
      <c r="L45" s="1">
        <v>141</v>
      </c>
      <c r="M45" s="1">
        <v>153.33818181818424</v>
      </c>
      <c r="N45" s="1">
        <v>164.59909090909059</v>
      </c>
      <c r="O45" s="1">
        <v>175.86000000000058</v>
      </c>
      <c r="P45" s="1">
        <v>187.12090909091057</v>
      </c>
      <c r="Q45" s="1">
        <v>198.38181818182056</v>
      </c>
    </row>
    <row r="46" spans="1:17">
      <c r="A46" s="64" t="s">
        <v>235</v>
      </c>
    </row>
    <row r="49" spans="1:17">
      <c r="A49" s="33" t="s">
        <v>124</v>
      </c>
      <c r="B49" s="33"/>
      <c r="C49" s="33"/>
      <c r="D49" s="33"/>
      <c r="E49" s="33"/>
      <c r="F49" s="33"/>
      <c r="G49" s="33"/>
      <c r="H49" s="34"/>
      <c r="I49" s="34"/>
      <c r="J49" s="34"/>
      <c r="K49" s="34"/>
      <c r="L49" s="34"/>
    </row>
    <row r="50" spans="1:17">
      <c r="A50" s="35" t="s">
        <v>120</v>
      </c>
      <c r="B50" s="35"/>
      <c r="C50" s="35"/>
      <c r="D50" s="35"/>
      <c r="E50" s="35"/>
      <c r="F50" s="35"/>
      <c r="G50" s="35"/>
      <c r="H50" s="36"/>
      <c r="I50" s="36"/>
      <c r="J50" s="36"/>
      <c r="K50" s="36"/>
      <c r="L50" s="36"/>
    </row>
    <row r="51" spans="1:17">
      <c r="A51" s="42" t="s">
        <v>96</v>
      </c>
      <c r="B51" s="39">
        <v>2010</v>
      </c>
      <c r="C51" s="39">
        <v>2011</v>
      </c>
      <c r="D51" s="39">
        <v>2012</v>
      </c>
      <c r="E51" s="39">
        <v>2013</v>
      </c>
      <c r="F51" s="39">
        <v>2014</v>
      </c>
      <c r="G51" s="39">
        <v>2015</v>
      </c>
      <c r="H51" s="39">
        <v>2016</v>
      </c>
      <c r="I51" s="39">
        <v>2017</v>
      </c>
      <c r="J51" s="39">
        <v>2018</v>
      </c>
      <c r="K51" s="39">
        <v>2019</v>
      </c>
      <c r="L51" s="39">
        <v>2020</v>
      </c>
      <c r="M51" s="39">
        <v>2021</v>
      </c>
      <c r="N51" s="39">
        <v>2022</v>
      </c>
      <c r="O51" s="39">
        <v>2023</v>
      </c>
      <c r="P51" s="39">
        <v>2024</v>
      </c>
      <c r="Q51" s="39">
        <v>2025</v>
      </c>
    </row>
    <row r="52" spans="1:17">
      <c r="A52" s="18" t="s">
        <v>95</v>
      </c>
      <c r="B52" s="39"/>
      <c r="C52" s="39"/>
      <c r="D52" s="37">
        <v>35.9</v>
      </c>
      <c r="E52" s="37">
        <v>84</v>
      </c>
      <c r="F52" s="37">
        <v>235</v>
      </c>
      <c r="G52" s="37">
        <v>395</v>
      </c>
      <c r="H52" s="40">
        <v>665</v>
      </c>
      <c r="I52" s="40">
        <v>1178</v>
      </c>
      <c r="J52" s="40">
        <v>1769</v>
      </c>
      <c r="K52" s="40">
        <v>2240</v>
      </c>
      <c r="L52" s="40">
        <v>2611</v>
      </c>
      <c r="M52" s="1">
        <v>2741.9388888889225</v>
      </c>
      <c r="N52" s="1">
        <v>3085.5955555555411</v>
      </c>
      <c r="O52" s="1">
        <v>3429.252222222276</v>
      </c>
      <c r="P52" s="1">
        <v>3772.9088888888946</v>
      </c>
      <c r="Q52" s="1">
        <v>4116.5655555555131</v>
      </c>
    </row>
    <row r="53" spans="1:17">
      <c r="A53" s="32" t="s">
        <v>6</v>
      </c>
      <c r="B53" s="4"/>
      <c r="C53" s="4"/>
      <c r="D53" s="4">
        <v>0</v>
      </c>
      <c r="E53" s="4">
        <v>0</v>
      </c>
      <c r="F53" s="4">
        <v>0.2</v>
      </c>
      <c r="G53" s="4">
        <v>0.4</v>
      </c>
      <c r="H53" s="40">
        <v>1</v>
      </c>
      <c r="I53" s="40">
        <v>2</v>
      </c>
      <c r="J53" s="40">
        <v>3</v>
      </c>
      <c r="K53" s="40">
        <v>5</v>
      </c>
      <c r="L53" s="40">
        <v>6</v>
      </c>
      <c r="M53" s="1">
        <v>5.8055555555556566</v>
      </c>
      <c r="N53" s="1">
        <v>6.5755555555556384</v>
      </c>
      <c r="O53" s="1">
        <v>7.3455555555556202</v>
      </c>
      <c r="P53" s="1">
        <v>8.115555555555602</v>
      </c>
      <c r="Q53" s="1">
        <v>8.8855555555555839</v>
      </c>
    </row>
    <row r="54" spans="1:17">
      <c r="A54" s="32" t="s">
        <v>7</v>
      </c>
      <c r="B54" s="4"/>
      <c r="C54" s="4"/>
      <c r="D54" s="4">
        <v>0</v>
      </c>
      <c r="E54" s="4">
        <v>0.02</v>
      </c>
      <c r="F54" s="4">
        <v>0.31</v>
      </c>
      <c r="G54" s="4">
        <v>0.6</v>
      </c>
      <c r="H54" s="40">
        <v>3</v>
      </c>
      <c r="I54" s="40">
        <v>6</v>
      </c>
      <c r="J54" s="40">
        <v>8</v>
      </c>
      <c r="K54" s="40">
        <v>15</v>
      </c>
      <c r="L54" s="40">
        <v>19</v>
      </c>
      <c r="M54" s="1">
        <v>17.579999999999927</v>
      </c>
      <c r="N54" s="1">
        <v>19.942000000000007</v>
      </c>
      <c r="O54" s="1">
        <v>22.304000000000087</v>
      </c>
      <c r="P54" s="1">
        <v>24.666000000000167</v>
      </c>
      <c r="Q54" s="1">
        <v>27.028000000000247</v>
      </c>
    </row>
    <row r="55" spans="1:17">
      <c r="A55" s="32" t="s">
        <v>8</v>
      </c>
      <c r="B55" s="4"/>
      <c r="C55" s="4"/>
      <c r="D55" s="4"/>
      <c r="E55" s="4">
        <v>1.1000000000000001</v>
      </c>
      <c r="F55" s="4">
        <v>5.8</v>
      </c>
      <c r="G55" s="4">
        <v>16</v>
      </c>
      <c r="H55" s="40">
        <v>40</v>
      </c>
      <c r="I55" s="40">
        <v>77</v>
      </c>
      <c r="J55" s="40">
        <v>126</v>
      </c>
      <c r="K55" s="40">
        <v>176</v>
      </c>
      <c r="L55" s="40">
        <v>211</v>
      </c>
      <c r="M55" s="1">
        <v>225.57500000000437</v>
      </c>
      <c r="N55" s="1">
        <v>257.56666666667297</v>
      </c>
      <c r="O55" s="1">
        <v>289.55833333334158</v>
      </c>
      <c r="P55" s="1">
        <v>321.55000000000291</v>
      </c>
      <c r="Q55" s="1">
        <v>353.54166666667152</v>
      </c>
    </row>
    <row r="56" spans="1:17">
      <c r="A56" s="32" t="s">
        <v>9</v>
      </c>
      <c r="B56" s="4"/>
      <c r="C56" s="4"/>
      <c r="D56" s="4">
        <v>1.7</v>
      </c>
      <c r="E56" s="4">
        <v>6.2</v>
      </c>
      <c r="F56" s="4">
        <v>24.7</v>
      </c>
      <c r="G56" s="4">
        <v>57</v>
      </c>
      <c r="H56" s="40">
        <v>83</v>
      </c>
      <c r="I56" s="40">
        <v>113</v>
      </c>
      <c r="J56" s="40">
        <v>130</v>
      </c>
      <c r="K56" s="40">
        <v>163</v>
      </c>
      <c r="L56" s="40">
        <v>188</v>
      </c>
      <c r="M56" s="1">
        <v>208.69444444444525</v>
      </c>
      <c r="N56" s="1">
        <v>233.39777777777635</v>
      </c>
      <c r="O56" s="1">
        <v>258.10111111110746</v>
      </c>
      <c r="P56" s="1">
        <v>282.80444444444583</v>
      </c>
      <c r="Q56" s="1">
        <v>307.50777777777694</v>
      </c>
    </row>
    <row r="57" spans="1:17">
      <c r="A57" s="32" t="s">
        <v>17</v>
      </c>
      <c r="B57" s="4"/>
      <c r="C57" s="4"/>
      <c r="D57" s="4">
        <v>0.1</v>
      </c>
      <c r="E57" s="4">
        <v>0.1</v>
      </c>
      <c r="F57" s="4">
        <v>0.8</v>
      </c>
      <c r="G57" s="4">
        <v>1</v>
      </c>
      <c r="H57" s="40">
        <v>1</v>
      </c>
      <c r="I57" s="40">
        <v>3</v>
      </c>
      <c r="J57" s="40">
        <v>6</v>
      </c>
      <c r="K57" s="40">
        <v>8</v>
      </c>
      <c r="L57" s="40">
        <v>10</v>
      </c>
      <c r="M57" s="1">
        <v>9.6416666666668789</v>
      </c>
      <c r="N57" s="1">
        <v>10.903333333333649</v>
      </c>
      <c r="O57" s="1">
        <v>12.165000000000418</v>
      </c>
      <c r="P57" s="1">
        <v>13.426666666666733</v>
      </c>
      <c r="Q57" s="1">
        <v>14.688333333333503</v>
      </c>
    </row>
    <row r="58" spans="1:17">
      <c r="A58" s="32" t="s">
        <v>18</v>
      </c>
      <c r="B58" s="4"/>
      <c r="C58" s="4"/>
      <c r="D58" s="4">
        <v>4.2</v>
      </c>
      <c r="E58" s="4">
        <v>6</v>
      </c>
      <c r="F58" s="4">
        <v>13.9</v>
      </c>
      <c r="G58" s="4">
        <v>31</v>
      </c>
      <c r="H58" s="40">
        <v>47</v>
      </c>
      <c r="I58" s="40">
        <v>81</v>
      </c>
      <c r="J58" s="40">
        <v>120</v>
      </c>
      <c r="K58" s="40">
        <v>154</v>
      </c>
      <c r="L58" s="40">
        <v>167</v>
      </c>
      <c r="M58" s="1">
        <v>182.46111111111531</v>
      </c>
      <c r="N58" s="1">
        <v>205.08444444445195</v>
      </c>
      <c r="O58" s="1">
        <v>227.7077777777813</v>
      </c>
      <c r="P58" s="1">
        <v>250.33111111111793</v>
      </c>
      <c r="Q58" s="1">
        <v>272.95444444444729</v>
      </c>
    </row>
    <row r="59" spans="1:17">
      <c r="A59" s="32" t="s">
        <v>19</v>
      </c>
      <c r="B59" s="4"/>
      <c r="C59" s="4"/>
      <c r="D59" s="4">
        <v>0.1</v>
      </c>
      <c r="E59" s="4">
        <v>0.8</v>
      </c>
      <c r="F59" s="4">
        <v>2.6</v>
      </c>
      <c r="G59" s="4">
        <v>8</v>
      </c>
      <c r="H59" s="40">
        <v>22</v>
      </c>
      <c r="I59" s="40">
        <v>56</v>
      </c>
      <c r="J59" s="40">
        <v>100</v>
      </c>
      <c r="K59" s="40">
        <v>119</v>
      </c>
      <c r="L59" s="40">
        <v>131</v>
      </c>
      <c r="M59" s="1">
        <v>142.25000000000728</v>
      </c>
      <c r="N59" s="1">
        <v>160.9333333333343</v>
      </c>
      <c r="O59" s="1">
        <v>179.61666666666861</v>
      </c>
      <c r="P59" s="1">
        <v>198.30000000000291</v>
      </c>
      <c r="Q59" s="1">
        <v>216.98333333333721</v>
      </c>
    </row>
    <row r="60" spans="1:17">
      <c r="A60" s="32" t="s">
        <v>20</v>
      </c>
      <c r="B60" s="4"/>
      <c r="C60" s="4"/>
      <c r="D60" s="4">
        <v>0.1</v>
      </c>
      <c r="E60" s="4">
        <v>0.3</v>
      </c>
      <c r="F60" s="4">
        <v>1</v>
      </c>
      <c r="G60" s="4">
        <v>4</v>
      </c>
      <c r="H60" s="40">
        <v>21</v>
      </c>
      <c r="I60" s="40">
        <v>62</v>
      </c>
      <c r="J60" s="40">
        <v>104</v>
      </c>
      <c r="K60" s="40">
        <v>125</v>
      </c>
      <c r="L60" s="40">
        <v>130</v>
      </c>
      <c r="M60" s="1">
        <v>146.18611111111386</v>
      </c>
      <c r="N60" s="1">
        <v>165.48111111111211</v>
      </c>
      <c r="O60" s="1">
        <v>184.77611111111037</v>
      </c>
      <c r="P60" s="1">
        <v>204.07111111110862</v>
      </c>
      <c r="Q60" s="1">
        <v>223.36611111110687</v>
      </c>
    </row>
    <row r="61" spans="1:17">
      <c r="A61" s="32" t="s">
        <v>14</v>
      </c>
      <c r="B61" s="4"/>
      <c r="C61" s="4"/>
      <c r="D61" s="4">
        <v>0.03</v>
      </c>
      <c r="E61" s="4">
        <v>7.0000000000000007E-2</v>
      </c>
      <c r="F61" s="4">
        <v>0.93</v>
      </c>
      <c r="G61" s="4">
        <v>4</v>
      </c>
      <c r="H61" s="40">
        <v>8</v>
      </c>
      <c r="I61" s="40">
        <v>20</v>
      </c>
      <c r="J61" s="40">
        <v>38</v>
      </c>
      <c r="K61" s="40">
        <v>53</v>
      </c>
      <c r="L61" s="40">
        <v>74</v>
      </c>
      <c r="M61" s="1">
        <v>67.404166666667152</v>
      </c>
      <c r="N61" s="1">
        <v>76.48433333333378</v>
      </c>
      <c r="O61" s="1">
        <v>85.564500000000407</v>
      </c>
      <c r="P61" s="1">
        <v>94.644666666667035</v>
      </c>
      <c r="Q61" s="1">
        <v>103.72483333333366</v>
      </c>
    </row>
    <row r="62" spans="1:17">
      <c r="A62" s="32" t="s">
        <v>21</v>
      </c>
      <c r="B62" s="4"/>
      <c r="C62" s="4"/>
      <c r="D62" s="4">
        <v>0</v>
      </c>
      <c r="E62" s="4">
        <v>0</v>
      </c>
      <c r="F62" s="4">
        <v>0</v>
      </c>
      <c r="G62" s="4">
        <v>0</v>
      </c>
      <c r="H62" s="40">
        <v>0.02</v>
      </c>
      <c r="I62" s="40">
        <v>0.2</v>
      </c>
      <c r="J62" s="40">
        <v>2</v>
      </c>
      <c r="K62" s="40">
        <v>3</v>
      </c>
      <c r="L62" s="40">
        <v>4</v>
      </c>
      <c r="M62" s="1">
        <v>3.457777777777892</v>
      </c>
      <c r="N62" s="1">
        <v>3.9444444444445708</v>
      </c>
      <c r="O62" s="1">
        <v>4.4311111111112496</v>
      </c>
      <c r="P62" s="1">
        <v>4.9177777777779283</v>
      </c>
      <c r="Q62" s="1">
        <v>5.4044444444444935</v>
      </c>
    </row>
    <row r="63" spans="1:17">
      <c r="A63" s="32" t="s">
        <v>22</v>
      </c>
      <c r="B63" s="4"/>
      <c r="C63" s="4"/>
      <c r="D63" s="4">
        <v>0</v>
      </c>
      <c r="E63" s="4">
        <v>0.01</v>
      </c>
      <c r="F63" s="4">
        <v>0.5</v>
      </c>
      <c r="G63" s="4">
        <v>2</v>
      </c>
      <c r="H63" s="40">
        <v>11</v>
      </c>
      <c r="I63" s="40">
        <v>16</v>
      </c>
      <c r="J63" s="40">
        <v>22</v>
      </c>
      <c r="K63" s="40">
        <v>28</v>
      </c>
      <c r="L63" s="40">
        <v>27</v>
      </c>
      <c r="M63" s="1">
        <v>32.581944444444161</v>
      </c>
      <c r="N63" s="1">
        <v>36.731444444443696</v>
      </c>
      <c r="O63" s="1">
        <v>40.880944444445049</v>
      </c>
      <c r="P63" s="1">
        <v>45.030444444444583</v>
      </c>
      <c r="Q63" s="1">
        <v>49.179944444444118</v>
      </c>
    </row>
    <row r="64" spans="1:17">
      <c r="A64" s="32" t="s">
        <v>15</v>
      </c>
      <c r="B64" s="4"/>
      <c r="C64" s="4"/>
      <c r="D64" s="4"/>
      <c r="E64" s="4">
        <v>0.9</v>
      </c>
      <c r="F64" s="4">
        <v>2.9</v>
      </c>
      <c r="G64" s="4">
        <v>0</v>
      </c>
      <c r="H64" s="40">
        <v>1</v>
      </c>
      <c r="I64" s="40">
        <v>6</v>
      </c>
      <c r="J64" s="40">
        <v>16</v>
      </c>
      <c r="K64" s="40">
        <v>20</v>
      </c>
      <c r="L64" s="40">
        <v>45</v>
      </c>
      <c r="M64" s="1">
        <v>35.432142857143845</v>
      </c>
      <c r="N64" s="1">
        <v>40.755952380954113</v>
      </c>
      <c r="O64" s="1">
        <v>46.079761904762563</v>
      </c>
      <c r="P64" s="1">
        <v>51.403571428572832</v>
      </c>
      <c r="Q64" s="1">
        <v>56.727380952381282</v>
      </c>
    </row>
    <row r="65" spans="1:17">
      <c r="A65" s="32" t="s">
        <v>12</v>
      </c>
      <c r="B65" s="4"/>
      <c r="C65" s="4"/>
      <c r="D65" s="4">
        <v>3.1</v>
      </c>
      <c r="E65" s="4">
        <v>18.899999999999999</v>
      </c>
      <c r="F65" s="4">
        <v>40</v>
      </c>
      <c r="G65" s="4">
        <v>59</v>
      </c>
      <c r="H65" s="40">
        <v>60</v>
      </c>
      <c r="I65" s="40">
        <v>73</v>
      </c>
      <c r="J65" s="40">
        <v>95</v>
      </c>
      <c r="K65" s="40">
        <v>118</v>
      </c>
      <c r="L65" s="40">
        <v>133</v>
      </c>
      <c r="M65" s="1">
        <v>145.07500000000073</v>
      </c>
      <c r="N65" s="1">
        <v>160.75666666666439</v>
      </c>
      <c r="O65" s="1">
        <v>176.43833333333168</v>
      </c>
      <c r="P65" s="1">
        <v>192.11999999999898</v>
      </c>
      <c r="Q65" s="1">
        <v>207.80166666666628</v>
      </c>
    </row>
    <row r="66" spans="1:17">
      <c r="A66" s="32" t="s">
        <v>13</v>
      </c>
      <c r="B66" s="4"/>
      <c r="C66" s="4"/>
      <c r="D66" s="4">
        <v>7.8</v>
      </c>
      <c r="E66" s="4">
        <v>10.5</v>
      </c>
      <c r="F66" s="4">
        <v>25.9</v>
      </c>
      <c r="G66" s="4">
        <v>36</v>
      </c>
      <c r="H66" s="40">
        <v>55</v>
      </c>
      <c r="I66" s="40">
        <v>76</v>
      </c>
      <c r="J66" s="40">
        <v>97</v>
      </c>
      <c r="K66" s="40">
        <v>115</v>
      </c>
      <c r="L66" s="40">
        <v>136</v>
      </c>
      <c r="M66" s="1">
        <v>146.17500000000291</v>
      </c>
      <c r="N66" s="1">
        <v>162.98333333332994</v>
      </c>
      <c r="O66" s="1">
        <v>179.79166666666424</v>
      </c>
      <c r="P66" s="1">
        <v>196.59999999999854</v>
      </c>
      <c r="Q66" s="1">
        <v>213.40833333333285</v>
      </c>
    </row>
    <row r="67" spans="1:17">
      <c r="A67" s="32" t="s">
        <v>10</v>
      </c>
      <c r="B67" s="1"/>
      <c r="C67" s="1"/>
      <c r="D67" s="4">
        <v>1E-4</v>
      </c>
      <c r="E67" s="4">
        <v>0.16</v>
      </c>
      <c r="F67" s="4">
        <v>0.7</v>
      </c>
      <c r="G67" s="4">
        <v>1.4</v>
      </c>
      <c r="H67" s="1">
        <v>4</v>
      </c>
      <c r="I67" s="1">
        <v>12</v>
      </c>
      <c r="J67" s="1">
        <v>32</v>
      </c>
      <c r="K67" s="1">
        <v>42</v>
      </c>
      <c r="L67" s="1">
        <v>51</v>
      </c>
      <c r="M67" s="1">
        <v>49.477755555555632</v>
      </c>
      <c r="N67" s="1">
        <v>56.189748888888062</v>
      </c>
      <c r="O67" s="1">
        <v>62.90174222222231</v>
      </c>
      <c r="P67" s="1">
        <v>69.61373555555474</v>
      </c>
      <c r="Q67" s="1">
        <v>76.325728888888989</v>
      </c>
    </row>
    <row r="68" spans="1:17">
      <c r="A68" s="32" t="s">
        <v>11</v>
      </c>
      <c r="B68" s="1"/>
      <c r="C68" s="1"/>
      <c r="D68" s="4">
        <v>0</v>
      </c>
      <c r="E68" s="4">
        <v>0.3</v>
      </c>
      <c r="F68" s="4">
        <v>0.49</v>
      </c>
      <c r="G68" s="4">
        <v>1</v>
      </c>
      <c r="H68" s="1">
        <v>3</v>
      </c>
      <c r="I68" s="1">
        <v>13</v>
      </c>
      <c r="J68" s="1">
        <v>24</v>
      </c>
      <c r="K68" s="1">
        <v>40</v>
      </c>
      <c r="L68" s="1">
        <v>45</v>
      </c>
      <c r="M68" s="1">
        <v>43.931111111111022</v>
      </c>
      <c r="N68" s="1">
        <v>49.899777777778581</v>
      </c>
      <c r="O68" s="1">
        <v>55.868444444444322</v>
      </c>
      <c r="P68" s="1">
        <v>61.837111111111881</v>
      </c>
      <c r="Q68" s="1">
        <v>67.805777777777621</v>
      </c>
    </row>
    <row r="69" spans="1:17">
      <c r="A69" s="32" t="s">
        <v>16</v>
      </c>
      <c r="B69" s="1"/>
      <c r="C69" s="1"/>
      <c r="D69" s="4">
        <v>0</v>
      </c>
      <c r="E69" s="4">
        <v>0</v>
      </c>
      <c r="F69" s="4">
        <v>0.2</v>
      </c>
      <c r="G69" s="4">
        <v>0.2</v>
      </c>
      <c r="H69" s="1">
        <v>1</v>
      </c>
      <c r="I69" s="1">
        <v>6</v>
      </c>
      <c r="J69" s="1">
        <v>20</v>
      </c>
      <c r="K69" s="1">
        <v>32</v>
      </c>
      <c r="L69" s="1">
        <v>43</v>
      </c>
      <c r="M69" s="1">
        <v>37.494444444444525</v>
      </c>
      <c r="N69" s="1">
        <v>42.717777777777883</v>
      </c>
      <c r="O69" s="1">
        <v>47.94111111111124</v>
      </c>
      <c r="P69" s="1">
        <v>53.164444444444598</v>
      </c>
      <c r="Q69" s="1">
        <v>58.387777777777956</v>
      </c>
    </row>
    <row r="70" spans="1:17">
      <c r="A70" s="64" t="s">
        <v>235</v>
      </c>
    </row>
    <row r="73" spans="1:17">
      <c r="A73" s="33" t="s">
        <v>123</v>
      </c>
      <c r="B73" s="33"/>
      <c r="C73" s="33"/>
      <c r="D73" s="33"/>
      <c r="E73" s="33"/>
      <c r="F73" s="33"/>
      <c r="G73" s="33"/>
      <c r="H73" s="34"/>
      <c r="I73" s="34"/>
      <c r="J73" s="34"/>
      <c r="K73" s="34"/>
      <c r="L73" s="34"/>
    </row>
    <row r="74" spans="1:17">
      <c r="A74" s="35" t="s">
        <v>120</v>
      </c>
      <c r="B74" s="35"/>
      <c r="C74" s="35"/>
      <c r="D74" s="35"/>
      <c r="E74" s="35"/>
      <c r="F74" s="35"/>
      <c r="G74" s="35"/>
      <c r="H74" s="36"/>
      <c r="I74" s="36"/>
      <c r="J74" s="36"/>
      <c r="K74" s="36"/>
      <c r="L74" s="36"/>
    </row>
    <row r="75" spans="1:17">
      <c r="A75" s="42" t="s">
        <v>96</v>
      </c>
      <c r="B75" s="39">
        <v>2010</v>
      </c>
      <c r="C75" s="39">
        <v>2011</v>
      </c>
      <c r="D75" s="39">
        <v>2012</v>
      </c>
      <c r="E75" s="39">
        <v>2013</v>
      </c>
      <c r="F75" s="39">
        <v>2014</v>
      </c>
      <c r="G75" s="39">
        <v>2015</v>
      </c>
      <c r="H75" s="39">
        <v>2016</v>
      </c>
      <c r="I75" s="39">
        <v>2017</v>
      </c>
      <c r="J75" s="39">
        <v>2018</v>
      </c>
      <c r="K75" s="39">
        <v>2019</v>
      </c>
      <c r="L75" s="39">
        <v>2020</v>
      </c>
      <c r="M75" s="39">
        <v>2021</v>
      </c>
      <c r="N75" s="39">
        <v>2022</v>
      </c>
      <c r="O75" s="39">
        <v>2023</v>
      </c>
      <c r="P75" s="39">
        <v>2024</v>
      </c>
      <c r="Q75" s="39">
        <v>2025</v>
      </c>
    </row>
    <row r="76" spans="1:17">
      <c r="A76" s="18" t="s">
        <v>95</v>
      </c>
      <c r="B76" s="37">
        <v>34166</v>
      </c>
      <c r="C76" s="37">
        <v>39003</v>
      </c>
      <c r="D76" s="37">
        <v>39255</v>
      </c>
      <c r="E76" s="37">
        <v>42216</v>
      </c>
      <c r="F76" s="37">
        <v>42274</v>
      </c>
      <c r="G76" s="37">
        <v>42307</v>
      </c>
      <c r="H76" s="40">
        <v>43273</v>
      </c>
      <c r="I76" s="40">
        <v>45558</v>
      </c>
      <c r="J76" s="40">
        <v>49249</v>
      </c>
      <c r="K76" s="40">
        <v>50465</v>
      </c>
      <c r="L76" s="40">
        <v>51770</v>
      </c>
      <c r="M76" s="1">
        <v>52950.527272726875</v>
      </c>
      <c r="N76" s="1">
        <v>54509.918181817979</v>
      </c>
      <c r="O76" s="1">
        <v>56069.309090908617</v>
      </c>
      <c r="P76" s="1">
        <v>57628.699999999721</v>
      </c>
      <c r="Q76" s="1">
        <v>59188.090909090824</v>
      </c>
    </row>
    <row r="77" spans="1:17">
      <c r="A77" s="32" t="s">
        <v>6</v>
      </c>
      <c r="B77" s="4">
        <v>263</v>
      </c>
      <c r="C77" s="4">
        <v>258</v>
      </c>
      <c r="D77" s="4">
        <v>283</v>
      </c>
      <c r="E77" s="4">
        <v>329</v>
      </c>
      <c r="F77" s="4">
        <v>359</v>
      </c>
      <c r="G77" s="4">
        <v>412</v>
      </c>
      <c r="H77" s="40">
        <v>419</v>
      </c>
      <c r="I77" s="40">
        <v>377</v>
      </c>
      <c r="J77" s="40">
        <v>433</v>
      </c>
      <c r="K77" s="40">
        <v>443</v>
      </c>
      <c r="L77" s="40">
        <v>434</v>
      </c>
      <c r="M77" s="1">
        <v>484.60000000000582</v>
      </c>
      <c r="N77" s="1">
        <v>504.60909090909263</v>
      </c>
      <c r="O77" s="1">
        <v>524.61818181818671</v>
      </c>
      <c r="P77" s="1">
        <v>544.62727272727352</v>
      </c>
      <c r="Q77" s="1">
        <v>564.63636363636761</v>
      </c>
    </row>
    <row r="78" spans="1:17">
      <c r="A78" s="32" t="s">
        <v>7</v>
      </c>
      <c r="B78" s="4">
        <v>556</v>
      </c>
      <c r="C78" s="4">
        <v>612</v>
      </c>
      <c r="D78" s="4">
        <v>582</v>
      </c>
      <c r="E78" s="4">
        <v>591</v>
      </c>
      <c r="F78" s="4">
        <v>605</v>
      </c>
      <c r="G78" s="4">
        <v>594</v>
      </c>
      <c r="H78" s="40">
        <v>591</v>
      </c>
      <c r="I78" s="40">
        <v>584</v>
      </c>
      <c r="J78" s="40">
        <v>654</v>
      </c>
      <c r="K78" s="40">
        <v>647</v>
      </c>
      <c r="L78" s="40">
        <v>668</v>
      </c>
      <c r="M78" s="1">
        <v>656.07272727272721</v>
      </c>
      <c r="N78" s="1">
        <v>664.14545454545441</v>
      </c>
      <c r="O78" s="1">
        <v>672.21818181818162</v>
      </c>
      <c r="P78" s="1">
        <v>680.29090909090883</v>
      </c>
      <c r="Q78" s="1">
        <v>688.36363636363603</v>
      </c>
    </row>
    <row r="79" spans="1:17">
      <c r="A79" s="32" t="s">
        <v>8</v>
      </c>
      <c r="B79" s="4">
        <v>1998</v>
      </c>
      <c r="C79" s="4">
        <v>2151</v>
      </c>
      <c r="D79" s="4">
        <v>2178</v>
      </c>
      <c r="E79" s="4">
        <v>2275</v>
      </c>
      <c r="F79" s="4">
        <v>2200</v>
      </c>
      <c r="G79" s="4">
        <v>2106</v>
      </c>
      <c r="H79" s="40">
        <v>2196</v>
      </c>
      <c r="I79" s="40">
        <v>2296</v>
      </c>
      <c r="J79" s="40">
        <v>2361</v>
      </c>
      <c r="K79" s="40">
        <v>2377</v>
      </c>
      <c r="L79" s="40">
        <v>2352</v>
      </c>
      <c r="M79" s="1">
        <v>2404.2363636363734</v>
      </c>
      <c r="N79" s="1">
        <v>2433.8818181818278</v>
      </c>
      <c r="O79" s="1">
        <v>2463.5272727272823</v>
      </c>
      <c r="P79" s="1">
        <v>2493.1727272727367</v>
      </c>
      <c r="Q79" s="1">
        <v>2522.8181818181911</v>
      </c>
    </row>
    <row r="80" spans="1:17">
      <c r="A80" s="32" t="s">
        <v>9</v>
      </c>
      <c r="B80" s="4">
        <v>2407</v>
      </c>
      <c r="C80" s="4">
        <v>2889</v>
      </c>
      <c r="D80" s="4">
        <v>3029</v>
      </c>
      <c r="E80" s="4">
        <v>3213</v>
      </c>
      <c r="F80" s="4">
        <v>3415</v>
      </c>
      <c r="G80" s="4">
        <v>3422</v>
      </c>
      <c r="H80" s="40">
        <v>3375</v>
      </c>
      <c r="I80" s="40">
        <v>3736</v>
      </c>
      <c r="J80" s="40">
        <v>4198</v>
      </c>
      <c r="K80" s="40">
        <v>4564</v>
      </c>
      <c r="L80" s="40">
        <v>4731</v>
      </c>
      <c r="M80" s="1">
        <v>4788.98181818187</v>
      </c>
      <c r="N80" s="1">
        <v>4996.5545454545645</v>
      </c>
      <c r="O80" s="1">
        <v>5204.1272727273172</v>
      </c>
      <c r="P80" s="1">
        <v>5411.7000000000116</v>
      </c>
      <c r="Q80" s="1">
        <v>5619.2727272727643</v>
      </c>
    </row>
    <row r="81" spans="1:17">
      <c r="A81" s="32" t="s">
        <v>17</v>
      </c>
      <c r="B81" s="4">
        <v>942</v>
      </c>
      <c r="C81" s="4">
        <v>1022</v>
      </c>
      <c r="D81" s="4">
        <v>967</v>
      </c>
      <c r="E81" s="4">
        <v>963</v>
      </c>
      <c r="F81" s="4">
        <v>800</v>
      </c>
      <c r="G81" s="4">
        <v>810</v>
      </c>
      <c r="H81" s="40">
        <v>818</v>
      </c>
      <c r="I81" s="40">
        <v>846</v>
      </c>
      <c r="J81" s="40">
        <v>833</v>
      </c>
      <c r="K81" s="40">
        <v>812</v>
      </c>
      <c r="L81" s="40">
        <v>835</v>
      </c>
      <c r="M81" s="1">
        <v>768.38181818182056</v>
      </c>
      <c r="N81" s="1">
        <v>750.26363636363385</v>
      </c>
      <c r="O81" s="1">
        <v>732.14545454545441</v>
      </c>
      <c r="P81" s="1">
        <v>714.02727272727498</v>
      </c>
      <c r="Q81" s="1">
        <v>695.90909090909554</v>
      </c>
    </row>
    <row r="82" spans="1:17">
      <c r="A82" s="32" t="s">
        <v>18</v>
      </c>
      <c r="B82" s="4">
        <v>3305</v>
      </c>
      <c r="C82" s="4">
        <v>3731</v>
      </c>
      <c r="D82" s="4">
        <v>3943</v>
      </c>
      <c r="E82" s="4">
        <v>4174</v>
      </c>
      <c r="F82" s="4">
        <v>4098</v>
      </c>
      <c r="G82" s="4">
        <v>4152</v>
      </c>
      <c r="H82" s="40">
        <v>4438</v>
      </c>
      <c r="I82" s="40">
        <v>4481</v>
      </c>
      <c r="J82" s="40">
        <v>4462</v>
      </c>
      <c r="K82" s="40">
        <v>4364</v>
      </c>
      <c r="L82" s="40">
        <v>4290</v>
      </c>
      <c r="M82" s="1">
        <v>4674.4363636363414</v>
      </c>
      <c r="N82" s="1">
        <v>4765.0545454545354</v>
      </c>
      <c r="O82" s="1">
        <v>4855.6727272727003</v>
      </c>
      <c r="P82" s="1">
        <v>4946.2909090908943</v>
      </c>
      <c r="Q82" s="1">
        <v>5036.9090909090883</v>
      </c>
    </row>
    <row r="83" spans="1:17">
      <c r="A83" s="32" t="s">
        <v>19</v>
      </c>
      <c r="B83" s="4">
        <v>2082</v>
      </c>
      <c r="C83" s="4">
        <v>2343</v>
      </c>
      <c r="D83" s="4">
        <v>2273</v>
      </c>
      <c r="E83" s="4">
        <v>2393</v>
      </c>
      <c r="F83" s="4">
        <v>2340</v>
      </c>
      <c r="G83" s="4">
        <v>2222</v>
      </c>
      <c r="H83" s="40">
        <v>2366</v>
      </c>
      <c r="I83" s="40">
        <v>2544</v>
      </c>
      <c r="J83" s="40">
        <v>2598</v>
      </c>
      <c r="K83" s="40">
        <v>2507</v>
      </c>
      <c r="L83" s="40">
        <v>2432</v>
      </c>
      <c r="M83" s="1">
        <v>2575.0363636363618</v>
      </c>
      <c r="N83" s="1">
        <v>2608.754545454547</v>
      </c>
      <c r="O83" s="1">
        <v>2642.4727272727323</v>
      </c>
      <c r="P83" s="1">
        <v>2676.1909090909176</v>
      </c>
      <c r="Q83" s="1">
        <v>2709.9090909090883</v>
      </c>
    </row>
    <row r="84" spans="1:17">
      <c r="A84" s="32" t="s">
        <v>20</v>
      </c>
      <c r="B84" s="4">
        <v>1426</v>
      </c>
      <c r="C84" s="4">
        <v>1624</v>
      </c>
      <c r="D84" s="4">
        <v>1767</v>
      </c>
      <c r="E84" s="4">
        <v>1933</v>
      </c>
      <c r="F84" s="4">
        <v>1972</v>
      </c>
      <c r="G84" s="4">
        <v>1989</v>
      </c>
      <c r="H84" s="40">
        <v>2135</v>
      </c>
      <c r="I84" s="40">
        <v>2311</v>
      </c>
      <c r="J84" s="40">
        <v>2519</v>
      </c>
      <c r="K84" s="40">
        <v>2657</v>
      </c>
      <c r="L84" s="40">
        <v>2531</v>
      </c>
      <c r="M84" s="1">
        <v>2778.4727272727177</v>
      </c>
      <c r="N84" s="1">
        <v>2895.127272727259</v>
      </c>
      <c r="O84" s="1">
        <v>3011.7818181818002</v>
      </c>
      <c r="P84" s="1">
        <v>3128.4363636363414</v>
      </c>
      <c r="Q84" s="1">
        <v>3245.0909090909117</v>
      </c>
    </row>
    <row r="85" spans="1:17">
      <c r="A85" s="32" t="s">
        <v>14</v>
      </c>
      <c r="B85" s="4">
        <v>2535</v>
      </c>
      <c r="C85" s="4">
        <v>3046</v>
      </c>
      <c r="D85" s="4">
        <v>2848</v>
      </c>
      <c r="E85" s="4">
        <v>2955</v>
      </c>
      <c r="F85" s="4">
        <v>2933</v>
      </c>
      <c r="G85" s="4">
        <v>2854</v>
      </c>
      <c r="H85" s="40">
        <v>2850</v>
      </c>
      <c r="I85" s="40">
        <v>3165</v>
      </c>
      <c r="J85" s="40">
        <v>3283</v>
      </c>
      <c r="K85" s="40">
        <v>3222</v>
      </c>
      <c r="L85" s="40">
        <v>3425</v>
      </c>
      <c r="M85" s="1">
        <v>3381.2363636363734</v>
      </c>
      <c r="N85" s="1">
        <v>3443.0181818181882</v>
      </c>
      <c r="O85" s="1">
        <v>3504.8000000000029</v>
      </c>
      <c r="P85" s="1">
        <v>3566.5818181818177</v>
      </c>
      <c r="Q85" s="1">
        <v>3628.3636363636469</v>
      </c>
    </row>
    <row r="86" spans="1:17">
      <c r="A86" s="32" t="s">
        <v>21</v>
      </c>
      <c r="B86" s="4">
        <v>331</v>
      </c>
      <c r="C86" s="4">
        <v>387</v>
      </c>
      <c r="D86" s="4">
        <v>336</v>
      </c>
      <c r="E86" s="4">
        <v>412</v>
      </c>
      <c r="F86" s="4">
        <v>431</v>
      </c>
      <c r="G86" s="4">
        <v>450</v>
      </c>
      <c r="H86" s="40">
        <v>431</v>
      </c>
      <c r="I86" s="40">
        <v>467</v>
      </c>
      <c r="J86" s="40">
        <v>547</v>
      </c>
      <c r="K86" s="40">
        <v>554</v>
      </c>
      <c r="L86" s="40">
        <v>538</v>
      </c>
      <c r="M86" s="1">
        <v>577.41818181818235</v>
      </c>
      <c r="N86" s="1">
        <v>599.6545454545485</v>
      </c>
      <c r="O86" s="1">
        <v>621.89090909091465</v>
      </c>
      <c r="P86" s="1">
        <v>644.12727272727352</v>
      </c>
      <c r="Q86" s="1">
        <v>666.36363636363967</v>
      </c>
    </row>
    <row r="87" spans="1:17">
      <c r="A87" s="32" t="s">
        <v>22</v>
      </c>
      <c r="B87" s="4">
        <v>565</v>
      </c>
      <c r="C87" s="4">
        <v>596</v>
      </c>
      <c r="D87" s="4">
        <v>584</v>
      </c>
      <c r="E87" s="4">
        <v>593</v>
      </c>
      <c r="F87" s="4">
        <v>547</v>
      </c>
      <c r="G87" s="4">
        <v>429</v>
      </c>
      <c r="H87" s="40">
        <v>349</v>
      </c>
      <c r="I87" s="40">
        <v>354</v>
      </c>
      <c r="J87" s="40">
        <v>435</v>
      </c>
      <c r="K87" s="40">
        <v>488</v>
      </c>
      <c r="L87" s="40">
        <v>513</v>
      </c>
      <c r="M87" s="1">
        <v>396.72727272727207</v>
      </c>
      <c r="N87" s="1">
        <v>380.22727272727207</v>
      </c>
      <c r="O87" s="1">
        <v>363.72727272727207</v>
      </c>
      <c r="P87" s="1">
        <v>347.22727272727207</v>
      </c>
      <c r="Q87" s="1">
        <v>330.72727272727207</v>
      </c>
    </row>
    <row r="88" spans="1:17">
      <c r="A88" s="32" t="s">
        <v>15</v>
      </c>
      <c r="B88" s="4">
        <v>956</v>
      </c>
      <c r="C88" s="4">
        <v>1022</v>
      </c>
      <c r="D88" s="4">
        <v>1046</v>
      </c>
      <c r="E88" s="4">
        <v>1240</v>
      </c>
      <c r="F88" s="4">
        <v>1094</v>
      </c>
      <c r="G88" s="4">
        <v>1071</v>
      </c>
      <c r="H88" s="40">
        <v>1171</v>
      </c>
      <c r="I88" s="40">
        <v>1210</v>
      </c>
      <c r="J88" s="40">
        <v>1263</v>
      </c>
      <c r="K88" s="40">
        <v>1390</v>
      </c>
      <c r="L88" s="40">
        <v>1354</v>
      </c>
      <c r="M88" s="1">
        <v>1390.4545454545441</v>
      </c>
      <c r="N88" s="1">
        <v>1428</v>
      </c>
      <c r="O88" s="1">
        <v>1465.5454545454559</v>
      </c>
      <c r="P88" s="1">
        <v>1503.0909090909117</v>
      </c>
      <c r="Q88" s="1">
        <v>1540.6363636363676</v>
      </c>
    </row>
    <row r="89" spans="1:17">
      <c r="A89" s="32" t="s">
        <v>12</v>
      </c>
      <c r="B89" s="4">
        <v>591</v>
      </c>
      <c r="C89" s="4">
        <v>714</v>
      </c>
      <c r="D89" s="4">
        <v>666</v>
      </c>
      <c r="E89" s="4">
        <v>701</v>
      </c>
      <c r="F89" s="4">
        <v>731</v>
      </c>
      <c r="G89" s="4">
        <v>706</v>
      </c>
      <c r="H89" s="40">
        <v>699</v>
      </c>
      <c r="I89" s="40">
        <v>707</v>
      </c>
      <c r="J89" s="40">
        <v>830</v>
      </c>
      <c r="K89" s="40">
        <v>817</v>
      </c>
      <c r="L89" s="40">
        <v>901</v>
      </c>
      <c r="M89" s="1">
        <v>865.76363636363385</v>
      </c>
      <c r="N89" s="1">
        <v>887.89090909090737</v>
      </c>
      <c r="O89" s="1">
        <v>910.01818181818089</v>
      </c>
      <c r="P89" s="1">
        <v>932.14545454545441</v>
      </c>
      <c r="Q89" s="1">
        <v>954.27272727272793</v>
      </c>
    </row>
    <row r="90" spans="1:17">
      <c r="A90" s="32" t="s">
        <v>13</v>
      </c>
      <c r="B90" s="4">
        <v>8</v>
      </c>
      <c r="C90" s="4">
        <v>13</v>
      </c>
      <c r="D90" s="4">
        <v>952</v>
      </c>
      <c r="E90" s="4">
        <v>1031</v>
      </c>
      <c r="F90" s="4">
        <v>1053</v>
      </c>
      <c r="G90" s="4">
        <v>1026</v>
      </c>
      <c r="H90" s="40">
        <v>989</v>
      </c>
      <c r="I90" s="40">
        <v>1158</v>
      </c>
      <c r="J90" s="40">
        <v>1310</v>
      </c>
      <c r="K90" s="40">
        <v>1381</v>
      </c>
      <c r="L90" s="40">
        <v>1415</v>
      </c>
      <c r="M90" s="1">
        <v>1690.7818181818002</v>
      </c>
      <c r="N90" s="1">
        <v>1815.9727272727177</v>
      </c>
      <c r="O90" s="1">
        <v>1941.1636363636062</v>
      </c>
      <c r="P90" s="1">
        <v>2066.3545454545238</v>
      </c>
      <c r="Q90" s="1">
        <v>2191.5454545454413</v>
      </c>
    </row>
    <row r="91" spans="1:17">
      <c r="A91" s="32" t="s">
        <v>10</v>
      </c>
      <c r="B91" s="4">
        <v>1236</v>
      </c>
      <c r="C91" s="4">
        <v>1316</v>
      </c>
      <c r="D91" s="4">
        <v>1345</v>
      </c>
      <c r="E91" s="4">
        <v>1329</v>
      </c>
      <c r="F91" s="4">
        <v>1351</v>
      </c>
      <c r="G91" s="4">
        <v>1329</v>
      </c>
      <c r="H91" s="1">
        <v>1344</v>
      </c>
      <c r="I91" s="1">
        <v>1349</v>
      </c>
      <c r="J91" s="1">
        <v>1381</v>
      </c>
      <c r="K91" s="1">
        <v>1395</v>
      </c>
      <c r="L91" s="1">
        <v>1410</v>
      </c>
      <c r="M91" s="1">
        <v>1416.472727272725</v>
      </c>
      <c r="N91" s="1">
        <v>1428.5363636363618</v>
      </c>
      <c r="O91" s="1">
        <v>1440.5999999999985</v>
      </c>
      <c r="P91" s="1">
        <v>1452.6636363636353</v>
      </c>
      <c r="Q91" s="1">
        <v>1464.7272727272721</v>
      </c>
    </row>
    <row r="92" spans="1:17">
      <c r="A92" s="32" t="s">
        <v>11</v>
      </c>
      <c r="B92" s="4">
        <v>522</v>
      </c>
      <c r="C92" s="4">
        <v>592</v>
      </c>
      <c r="D92" s="4">
        <v>591</v>
      </c>
      <c r="E92" s="4">
        <v>590</v>
      </c>
      <c r="F92" s="4">
        <v>630</v>
      </c>
      <c r="G92" s="4">
        <v>590</v>
      </c>
      <c r="H92" s="1">
        <v>588</v>
      </c>
      <c r="I92" s="1">
        <v>606</v>
      </c>
      <c r="J92" s="1">
        <v>664</v>
      </c>
      <c r="K92" s="1">
        <v>705</v>
      </c>
      <c r="L92" s="1">
        <v>721</v>
      </c>
      <c r="M92" s="1">
        <v>708.41818181817871</v>
      </c>
      <c r="N92" s="1">
        <v>723.47272727272502</v>
      </c>
      <c r="O92" s="1">
        <v>738.52727272727134</v>
      </c>
      <c r="P92" s="1">
        <v>753.58181818181765</v>
      </c>
      <c r="Q92" s="43">
        <v>768.63636363636033</v>
      </c>
    </row>
    <row r="93" spans="1:17">
      <c r="A93" s="32" t="s">
        <v>16</v>
      </c>
      <c r="B93" s="4">
        <v>736</v>
      </c>
      <c r="C93" s="4">
        <v>775</v>
      </c>
      <c r="D93" s="4">
        <v>772</v>
      </c>
      <c r="E93" s="4">
        <v>746</v>
      </c>
      <c r="F93" s="4">
        <v>801</v>
      </c>
      <c r="G93" s="4">
        <v>804</v>
      </c>
      <c r="H93" s="1">
        <v>808</v>
      </c>
      <c r="I93" s="1">
        <v>816</v>
      </c>
      <c r="J93" s="1">
        <v>859</v>
      </c>
      <c r="K93" s="1">
        <v>887</v>
      </c>
      <c r="L93" s="1">
        <v>895</v>
      </c>
      <c r="M93" s="1">
        <v>899.05454545454631</v>
      </c>
      <c r="N93" s="1">
        <v>914.06363636363676</v>
      </c>
      <c r="O93" s="1">
        <v>929.07272727272721</v>
      </c>
      <c r="P93" s="1">
        <v>944.08181818181765</v>
      </c>
      <c r="Q93" s="1">
        <v>959.0909090909081</v>
      </c>
    </row>
    <row r="94" spans="1:17">
      <c r="A94" s="64" t="s">
        <v>235</v>
      </c>
    </row>
    <row r="97" spans="1:17">
      <c r="A97" s="33" t="s">
        <v>122</v>
      </c>
      <c r="B97" s="33"/>
      <c r="C97" s="33"/>
      <c r="D97" s="33"/>
      <c r="E97" s="33"/>
      <c r="F97" s="33"/>
      <c r="G97" s="33"/>
      <c r="H97" s="34"/>
      <c r="I97" s="34"/>
      <c r="J97" s="34"/>
      <c r="K97" s="34"/>
      <c r="L97" s="34"/>
    </row>
    <row r="98" spans="1:17">
      <c r="A98" s="35" t="s">
        <v>120</v>
      </c>
      <c r="B98" s="35"/>
      <c r="C98" s="35"/>
      <c r="D98" s="35"/>
      <c r="E98" s="35"/>
      <c r="F98" s="35"/>
      <c r="G98" s="35"/>
      <c r="H98" s="36"/>
      <c r="I98" s="36"/>
      <c r="J98" s="36"/>
      <c r="K98" s="36"/>
      <c r="L98" s="36"/>
    </row>
    <row r="99" spans="1:17">
      <c r="A99" s="42" t="s">
        <v>96</v>
      </c>
      <c r="B99" s="39">
        <v>2010</v>
      </c>
      <c r="C99" s="39">
        <v>2011</v>
      </c>
      <c r="D99" s="39">
        <v>2012</v>
      </c>
      <c r="E99" s="39">
        <v>2013</v>
      </c>
      <c r="F99" s="39">
        <v>2014</v>
      </c>
      <c r="G99" s="39">
        <v>2015</v>
      </c>
      <c r="H99" s="39">
        <v>2016</v>
      </c>
      <c r="I99" s="39">
        <v>2017</v>
      </c>
      <c r="J99" s="39">
        <v>2018</v>
      </c>
      <c r="K99" s="39">
        <v>2019</v>
      </c>
      <c r="L99" s="39">
        <v>2020</v>
      </c>
      <c r="M99" s="39">
        <v>2021</v>
      </c>
      <c r="N99" s="39">
        <v>2022</v>
      </c>
      <c r="O99" s="39">
        <v>2023</v>
      </c>
      <c r="P99" s="39">
        <v>2024</v>
      </c>
      <c r="Q99" s="39">
        <v>2025</v>
      </c>
    </row>
    <row r="100" spans="1:17">
      <c r="A100" s="18" t="s">
        <v>95</v>
      </c>
      <c r="B100" s="37">
        <v>747</v>
      </c>
      <c r="C100" s="37">
        <v>872</v>
      </c>
      <c r="D100" s="37">
        <v>983</v>
      </c>
      <c r="E100" s="37">
        <v>1115</v>
      </c>
      <c r="F100" s="37">
        <v>1332</v>
      </c>
      <c r="G100" s="37">
        <v>1714</v>
      </c>
      <c r="H100" s="40">
        <v>2132</v>
      </c>
      <c r="I100" s="40">
        <v>2481</v>
      </c>
      <c r="J100" s="40">
        <v>2950</v>
      </c>
      <c r="K100" s="40">
        <v>3481.31</v>
      </c>
      <c r="L100" s="40">
        <v>3662.43</v>
      </c>
      <c r="M100" s="1">
        <v>3830.7430909090908</v>
      </c>
      <c r="N100" s="1">
        <v>4143.9011818181025</v>
      </c>
      <c r="O100" s="1">
        <v>4457.0592727272306</v>
      </c>
      <c r="P100" s="1">
        <v>4770.2173636363586</v>
      </c>
      <c r="Q100" s="1">
        <v>5083.3754545453703</v>
      </c>
    </row>
    <row r="101" spans="1:17">
      <c r="A101" s="32" t="s">
        <v>6</v>
      </c>
      <c r="B101" s="4"/>
      <c r="C101" s="4"/>
      <c r="D101" s="4"/>
      <c r="E101" s="4"/>
      <c r="F101" s="4"/>
      <c r="G101" s="4"/>
      <c r="H101" s="40"/>
      <c r="I101" s="40"/>
      <c r="J101" s="40"/>
      <c r="K101" s="40"/>
      <c r="L101" s="40"/>
      <c r="M101" s="1"/>
      <c r="N101" s="1"/>
      <c r="O101" s="1"/>
      <c r="P101" s="1"/>
      <c r="Q101" s="1"/>
    </row>
    <row r="102" spans="1:17">
      <c r="A102" s="32" t="s">
        <v>7</v>
      </c>
      <c r="B102" s="4"/>
      <c r="C102" s="4"/>
      <c r="D102" s="4"/>
      <c r="E102" s="4"/>
      <c r="F102" s="4"/>
      <c r="G102" s="4"/>
      <c r="H102" s="40"/>
      <c r="I102" s="40"/>
      <c r="J102" s="40"/>
      <c r="K102" s="40"/>
      <c r="L102" s="40"/>
      <c r="M102" s="1"/>
      <c r="N102" s="1"/>
      <c r="O102" s="1"/>
      <c r="P102" s="1"/>
      <c r="Q102" s="1"/>
    </row>
    <row r="103" spans="1:17">
      <c r="A103" s="32" t="s">
        <v>8</v>
      </c>
      <c r="B103" s="4"/>
      <c r="C103" s="4"/>
      <c r="D103" s="4"/>
      <c r="E103" s="4"/>
      <c r="F103" s="4"/>
      <c r="G103" s="4"/>
      <c r="H103" s="40"/>
      <c r="I103" s="40"/>
      <c r="J103" s="40"/>
      <c r="K103" s="40"/>
      <c r="L103" s="40"/>
      <c r="M103" s="1"/>
      <c r="N103" s="1"/>
      <c r="O103" s="1"/>
      <c r="P103" s="1"/>
      <c r="Q103" s="1"/>
    </row>
    <row r="104" spans="1:17">
      <c r="A104" s="32" t="s">
        <v>9</v>
      </c>
      <c r="B104" s="4"/>
      <c r="C104" s="4"/>
      <c r="D104" s="4"/>
      <c r="E104" s="4"/>
      <c r="F104" s="4"/>
      <c r="G104" s="4"/>
      <c r="H104" s="40"/>
      <c r="I104" s="40"/>
      <c r="J104" s="40"/>
      <c r="K104" s="40"/>
      <c r="L104" s="40"/>
      <c r="M104" s="1"/>
      <c r="N104" s="1"/>
      <c r="O104" s="1"/>
      <c r="P104" s="1"/>
      <c r="Q104" s="1"/>
    </row>
    <row r="105" spans="1:17">
      <c r="A105" s="32" t="s">
        <v>17</v>
      </c>
      <c r="B105" s="4"/>
      <c r="C105" s="4"/>
      <c r="D105" s="4"/>
      <c r="E105" s="4"/>
      <c r="F105" s="4"/>
      <c r="G105" s="4"/>
      <c r="H105" s="40"/>
      <c r="I105" s="40"/>
      <c r="J105" s="40"/>
      <c r="K105" s="40"/>
      <c r="L105" s="40"/>
      <c r="M105" s="1"/>
      <c r="N105" s="1"/>
      <c r="O105" s="1"/>
      <c r="P105" s="1"/>
      <c r="Q105" s="1"/>
    </row>
    <row r="106" spans="1:17">
      <c r="A106" s="32" t="s">
        <v>18</v>
      </c>
      <c r="B106" s="4">
        <v>157</v>
      </c>
      <c r="C106" s="4">
        <v>161</v>
      </c>
      <c r="D106" s="4">
        <v>162</v>
      </c>
      <c r="E106" s="4">
        <v>167</v>
      </c>
      <c r="F106" s="4">
        <v>168</v>
      </c>
      <c r="G106" s="4">
        <v>166</v>
      </c>
      <c r="H106" s="40">
        <v>173</v>
      </c>
      <c r="I106" s="40">
        <v>173</v>
      </c>
      <c r="J106" s="40">
        <v>242</v>
      </c>
      <c r="K106" s="40">
        <v>327</v>
      </c>
      <c r="L106" s="40">
        <v>485.15</v>
      </c>
      <c r="M106" s="1">
        <v>356.20000000000437</v>
      </c>
      <c r="N106" s="1">
        <v>379.48863636363967</v>
      </c>
      <c r="O106" s="1">
        <v>402.77727272727498</v>
      </c>
      <c r="P106" s="1">
        <v>426.06590909091756</v>
      </c>
      <c r="Q106" s="1">
        <v>449.35454545455286</v>
      </c>
    </row>
    <row r="107" spans="1:17">
      <c r="A107" s="32" t="s">
        <v>19</v>
      </c>
      <c r="B107" s="4">
        <v>286</v>
      </c>
      <c r="C107" s="4">
        <v>257</v>
      </c>
      <c r="D107" s="4">
        <v>346</v>
      </c>
      <c r="E107" s="4">
        <v>346</v>
      </c>
      <c r="F107" s="4">
        <v>354</v>
      </c>
      <c r="G107" s="4">
        <v>496</v>
      </c>
      <c r="H107" s="40">
        <v>504</v>
      </c>
      <c r="I107" s="40">
        <v>511</v>
      </c>
      <c r="J107" s="40">
        <v>578</v>
      </c>
      <c r="K107" s="40">
        <v>629</v>
      </c>
      <c r="L107" s="40">
        <v>732.74</v>
      </c>
      <c r="M107" s="1">
        <v>725.30545454545063</v>
      </c>
      <c r="N107" s="1">
        <v>769.83000000000175</v>
      </c>
      <c r="O107" s="1">
        <v>814.35454545455286</v>
      </c>
      <c r="P107" s="1">
        <v>858.87909090908943</v>
      </c>
      <c r="Q107" s="1">
        <v>903.40363636364054</v>
      </c>
    </row>
    <row r="108" spans="1:17">
      <c r="A108" s="32" t="s">
        <v>20</v>
      </c>
      <c r="B108" s="4"/>
      <c r="C108" s="4"/>
      <c r="D108" s="4"/>
      <c r="E108" s="4"/>
      <c r="F108" s="4"/>
      <c r="G108" s="4"/>
      <c r="H108" s="40"/>
      <c r="I108" s="40"/>
      <c r="J108" s="40"/>
      <c r="K108" s="40"/>
      <c r="L108" s="40"/>
      <c r="M108" s="1"/>
      <c r="N108" s="1"/>
      <c r="O108" s="1"/>
      <c r="P108" s="1"/>
      <c r="Q108" s="1"/>
    </row>
    <row r="109" spans="1:17">
      <c r="A109" s="32" t="s">
        <v>14</v>
      </c>
      <c r="B109" s="4">
        <v>334</v>
      </c>
      <c r="C109" s="4">
        <v>425</v>
      </c>
      <c r="D109" s="4">
        <v>474</v>
      </c>
      <c r="E109" s="4">
        <v>464</v>
      </c>
      <c r="F109" s="4">
        <v>549</v>
      </c>
      <c r="G109" s="4">
        <v>606</v>
      </c>
      <c r="H109" s="40">
        <v>705</v>
      </c>
      <c r="I109" s="40">
        <v>800</v>
      </c>
      <c r="J109" s="40">
        <v>896</v>
      </c>
      <c r="K109" s="40">
        <v>1102</v>
      </c>
      <c r="L109" s="40">
        <v>1125.77</v>
      </c>
      <c r="M109" s="1">
        <v>1157.9345454545692</v>
      </c>
      <c r="N109" s="1">
        <v>1237.5786363636435</v>
      </c>
      <c r="O109" s="1">
        <v>1317.2227272727469</v>
      </c>
      <c r="P109" s="1">
        <v>1396.8668181818211</v>
      </c>
      <c r="Q109" s="1">
        <v>1476.5109090909245</v>
      </c>
    </row>
    <row r="110" spans="1:17">
      <c r="A110" s="32" t="s">
        <v>21</v>
      </c>
      <c r="B110" s="4"/>
      <c r="C110" s="4"/>
      <c r="D110" s="4"/>
      <c r="E110" s="4"/>
      <c r="F110" s="4"/>
      <c r="G110" s="4"/>
      <c r="H110" s="40"/>
      <c r="I110" s="40"/>
      <c r="J110" s="40"/>
      <c r="K110" s="40"/>
      <c r="L110" s="40"/>
      <c r="M110" s="1"/>
      <c r="N110" s="1"/>
      <c r="O110" s="1"/>
      <c r="P110" s="1"/>
      <c r="Q110" s="1"/>
    </row>
    <row r="111" spans="1:17">
      <c r="A111" s="32" t="s">
        <v>22</v>
      </c>
      <c r="B111" s="4"/>
      <c r="C111" s="4"/>
      <c r="D111" s="4"/>
      <c r="E111" s="4"/>
      <c r="F111" s="4"/>
      <c r="G111" s="4"/>
      <c r="H111" s="40"/>
      <c r="I111" s="40"/>
      <c r="J111" s="40"/>
      <c r="K111" s="40"/>
      <c r="L111" s="40"/>
      <c r="M111" s="1"/>
      <c r="N111" s="1"/>
      <c r="O111" s="1"/>
      <c r="P111" s="1"/>
      <c r="Q111" s="1"/>
    </row>
    <row r="112" spans="1:17">
      <c r="A112" s="32" t="s">
        <v>15</v>
      </c>
      <c r="B112" s="4"/>
      <c r="C112" s="4"/>
      <c r="D112" s="4"/>
      <c r="E112" s="4"/>
      <c r="F112" s="4"/>
      <c r="G112" s="4"/>
      <c r="H112" s="40"/>
      <c r="I112" s="40"/>
      <c r="J112" s="40"/>
      <c r="K112" s="40"/>
      <c r="L112" s="40"/>
      <c r="M112" s="1"/>
      <c r="N112" s="1"/>
      <c r="O112" s="1"/>
      <c r="P112" s="1"/>
      <c r="Q112" s="1"/>
    </row>
    <row r="113" spans="1:17">
      <c r="A113" s="32" t="s">
        <v>12</v>
      </c>
      <c r="B113" s="4"/>
      <c r="C113" s="4"/>
      <c r="D113" s="4"/>
      <c r="E113" s="4"/>
      <c r="F113" s="4"/>
      <c r="G113" s="4"/>
      <c r="H113" s="40"/>
      <c r="I113" s="40"/>
      <c r="J113" s="40"/>
      <c r="K113" s="40"/>
      <c r="L113" s="40"/>
      <c r="M113" s="1"/>
      <c r="N113" s="1"/>
      <c r="O113" s="1"/>
      <c r="P113" s="1"/>
      <c r="Q113" s="1"/>
    </row>
    <row r="114" spans="1:17">
      <c r="A114" s="32" t="s">
        <v>13</v>
      </c>
      <c r="B114" s="4"/>
      <c r="C114" s="4"/>
      <c r="D114" s="4"/>
      <c r="E114" s="4"/>
      <c r="F114" s="4"/>
      <c r="G114" s="4"/>
      <c r="H114" s="40"/>
      <c r="I114" s="40"/>
      <c r="J114" s="40"/>
      <c r="K114" s="40"/>
      <c r="L114" s="40"/>
      <c r="M114" s="1"/>
      <c r="N114" s="1"/>
      <c r="O114" s="1"/>
      <c r="P114" s="1"/>
      <c r="Q114" s="1"/>
    </row>
    <row r="115" spans="1:17">
      <c r="A115" s="32" t="s">
        <v>10</v>
      </c>
      <c r="B115" s="1"/>
      <c r="C115" s="1"/>
      <c r="D115" s="1"/>
      <c r="E115" s="1">
        <v>64</v>
      </c>
      <c r="F115" s="1">
        <v>120</v>
      </c>
      <c r="G115" s="1">
        <v>145</v>
      </c>
      <c r="H115" s="1">
        <v>192.75</v>
      </c>
      <c r="I115" s="1">
        <v>235.99</v>
      </c>
      <c r="J115" s="1">
        <v>301.57</v>
      </c>
      <c r="K115" s="1">
        <v>327</v>
      </c>
      <c r="L115" s="1">
        <v>327.02999999999997</v>
      </c>
      <c r="M115" s="1">
        <v>396.24</v>
      </c>
      <c r="N115" s="1">
        <v>436.07678571427823</v>
      </c>
      <c r="O115" s="1">
        <v>476.42392857142841</v>
      </c>
      <c r="P115" s="1">
        <v>516.77107142856403</v>
      </c>
      <c r="Q115" s="1">
        <v>557.1182142857142</v>
      </c>
    </row>
    <row r="116" spans="1:17">
      <c r="A116" s="32" t="s">
        <v>11</v>
      </c>
      <c r="B116" s="43"/>
      <c r="C116" s="43"/>
      <c r="D116" s="43"/>
      <c r="E116" s="43"/>
      <c r="F116" s="1"/>
      <c r="G116" s="1"/>
      <c r="H116" s="1"/>
      <c r="I116" s="1"/>
      <c r="J116" s="1"/>
      <c r="K116" s="1"/>
      <c r="L116" s="1"/>
      <c r="M116" s="1"/>
      <c r="N116" s="1"/>
      <c r="O116" s="1"/>
      <c r="P116" s="1"/>
      <c r="Q116" s="1"/>
    </row>
    <row r="117" spans="1:17">
      <c r="A117" s="32" t="s">
        <v>16</v>
      </c>
      <c r="B117" s="1"/>
      <c r="C117" s="1"/>
      <c r="D117" s="1"/>
      <c r="E117" s="1"/>
      <c r="F117" s="1"/>
      <c r="G117" s="1"/>
      <c r="H117" s="1"/>
      <c r="I117" s="1"/>
      <c r="J117" s="1"/>
      <c r="K117" s="1"/>
      <c r="L117" s="1"/>
      <c r="M117" s="1"/>
      <c r="N117" s="1"/>
      <c r="O117" s="1"/>
      <c r="P117" s="1"/>
      <c r="Q117" s="1"/>
    </row>
    <row r="118" spans="1:17">
      <c r="A118" s="64" t="s">
        <v>235</v>
      </c>
    </row>
    <row r="120" spans="1:17">
      <c r="A120" s="33" t="s">
        <v>127</v>
      </c>
      <c r="K120" s="33" t="s">
        <v>128</v>
      </c>
    </row>
    <row r="121" spans="1:17">
      <c r="A121" s="35" t="s">
        <v>121</v>
      </c>
      <c r="B121" s="35"/>
      <c r="C121" s="35"/>
      <c r="D121" s="35"/>
      <c r="E121" s="35"/>
      <c r="F121" s="35"/>
      <c r="G121" s="36"/>
      <c r="H121" s="36"/>
      <c r="I121" s="36"/>
    </row>
    <row r="122" spans="1:17">
      <c r="A122" s="42" t="s">
        <v>96</v>
      </c>
      <c r="B122" s="39">
        <v>2014</v>
      </c>
      <c r="C122" s="39">
        <v>2015</v>
      </c>
      <c r="D122" s="39">
        <v>2016</v>
      </c>
      <c r="E122" s="39">
        <v>2017</v>
      </c>
      <c r="F122" s="39">
        <v>2018</v>
      </c>
      <c r="G122" s="39">
        <v>2019</v>
      </c>
      <c r="H122" s="39">
        <v>2020</v>
      </c>
      <c r="I122" s="18" t="s">
        <v>46</v>
      </c>
      <c r="K122" s="18" t="s">
        <v>129</v>
      </c>
      <c r="L122" s="39" t="s">
        <v>46</v>
      </c>
    </row>
    <row r="123" spans="1:17">
      <c r="A123" s="18" t="s">
        <v>95</v>
      </c>
      <c r="B123" s="45">
        <v>6.2</v>
      </c>
      <c r="C123" s="45">
        <v>6.15</v>
      </c>
      <c r="D123" s="45">
        <v>6.49</v>
      </c>
      <c r="E123" s="45">
        <v>6.48</v>
      </c>
      <c r="F123" s="45">
        <v>6.27</v>
      </c>
      <c r="G123" s="45">
        <v>5.93</v>
      </c>
      <c r="H123" s="45">
        <v>5.6</v>
      </c>
      <c r="I123" s="44">
        <f t="shared" ref="I123:I140" si="0">AVERAGE(B123:H123)</f>
        <v>6.160000000000001</v>
      </c>
      <c r="K123" s="18" t="s">
        <v>95</v>
      </c>
      <c r="L123" s="3">
        <f>'Environmental data'!I123/100</f>
        <v>6.1600000000000009E-2</v>
      </c>
    </row>
    <row r="124" spans="1:17">
      <c r="A124" s="32" t="s">
        <v>6</v>
      </c>
      <c r="B124" s="46">
        <v>6.89</v>
      </c>
      <c r="C124" s="46">
        <v>6.88</v>
      </c>
      <c r="D124" s="45">
        <v>6.88</v>
      </c>
      <c r="E124" s="45">
        <v>6.85</v>
      </c>
      <c r="F124" s="45">
        <v>6.55</v>
      </c>
      <c r="G124" s="45">
        <v>6.15</v>
      </c>
      <c r="H124" s="45">
        <v>4.32</v>
      </c>
      <c r="I124" s="44">
        <f t="shared" si="0"/>
        <v>6.3599999999999994</v>
      </c>
      <c r="K124" s="18" t="s">
        <v>28</v>
      </c>
      <c r="L124" s="3">
        <f>AVERAGE('Environmental data'!I128:I131)/100</f>
        <v>5.0410714285714288E-2</v>
      </c>
    </row>
    <row r="125" spans="1:17">
      <c r="A125" s="32" t="s">
        <v>7</v>
      </c>
      <c r="B125" s="46">
        <v>6.76</v>
      </c>
      <c r="C125" s="46">
        <v>6.75</v>
      </c>
      <c r="D125" s="45">
        <v>6.74</v>
      </c>
      <c r="E125" s="45">
        <v>6.72</v>
      </c>
      <c r="F125" s="45">
        <v>6.71</v>
      </c>
      <c r="G125" s="45">
        <v>6.3</v>
      </c>
      <c r="H125" s="45">
        <v>4.75</v>
      </c>
      <c r="I125" s="44">
        <f t="shared" si="0"/>
        <v>6.39</v>
      </c>
      <c r="K125" s="18" t="s">
        <v>30</v>
      </c>
      <c r="L125" s="3">
        <f>'Environmental data'!I132/100</f>
        <v>4.2500000000000003E-2</v>
      </c>
    </row>
    <row r="126" spans="1:17">
      <c r="A126" s="32" t="s">
        <v>8</v>
      </c>
      <c r="B126" s="46">
        <v>6.67</v>
      </c>
      <c r="C126" s="44">
        <v>6.56</v>
      </c>
      <c r="D126" s="45">
        <v>6.68</v>
      </c>
      <c r="E126" s="45">
        <v>6.55</v>
      </c>
      <c r="F126" s="45">
        <v>6.65</v>
      </c>
      <c r="G126" s="45">
        <v>6.39</v>
      </c>
      <c r="H126" s="45">
        <v>5.86</v>
      </c>
      <c r="I126" s="44">
        <f t="shared" si="0"/>
        <v>6.4799999999999995</v>
      </c>
      <c r="K126" s="18" t="s">
        <v>27</v>
      </c>
      <c r="L126" s="3">
        <f>AVERAGE('Environmental data'!I124:I126)/100</f>
        <v>6.4100000000000004E-2</v>
      </c>
    </row>
    <row r="127" spans="1:17">
      <c r="A127" s="32" t="s">
        <v>9</v>
      </c>
      <c r="B127" s="46">
        <v>6.68</v>
      </c>
      <c r="C127" s="46">
        <v>6.32</v>
      </c>
      <c r="D127" s="45">
        <v>5.26</v>
      </c>
      <c r="E127" s="45">
        <v>5.25</v>
      </c>
      <c r="F127" s="45">
        <v>4.2</v>
      </c>
      <c r="G127" s="45">
        <v>3.71</v>
      </c>
      <c r="H127" s="45">
        <v>3.78</v>
      </c>
      <c r="I127" s="44">
        <f t="shared" si="0"/>
        <v>5.0285714285714276</v>
      </c>
      <c r="K127" s="18" t="s">
        <v>29</v>
      </c>
      <c r="L127" s="3">
        <f>AVERAGE('Environmental data'!I132:I133)/100</f>
        <v>5.3671428571428571E-2</v>
      </c>
    </row>
    <row r="128" spans="1:17">
      <c r="A128" s="32" t="s">
        <v>17</v>
      </c>
      <c r="B128" s="46">
        <v>6.24</v>
      </c>
      <c r="C128" s="46">
        <v>6.12</v>
      </c>
      <c r="D128" s="45">
        <v>6.06</v>
      </c>
      <c r="E128" s="45">
        <v>6.03</v>
      </c>
      <c r="F128" s="45">
        <v>5.3</v>
      </c>
      <c r="G128" s="45">
        <v>2.23</v>
      </c>
      <c r="H128" s="45">
        <v>4.29</v>
      </c>
      <c r="I128" s="44">
        <f t="shared" si="0"/>
        <v>5.1814285714285715</v>
      </c>
      <c r="K128" s="18" t="s">
        <v>9</v>
      </c>
      <c r="L128" s="3">
        <f>'Environmental data'!I127/100</f>
        <v>5.0285714285714274E-2</v>
      </c>
    </row>
    <row r="129" spans="1:12">
      <c r="A129" s="32" t="s">
        <v>18</v>
      </c>
      <c r="B129" s="46">
        <v>4.59</v>
      </c>
      <c r="C129" s="46">
        <v>4.28</v>
      </c>
      <c r="D129" s="45">
        <v>4.18</v>
      </c>
      <c r="E129" s="45">
        <v>4.08</v>
      </c>
      <c r="F129" s="45">
        <v>3.31</v>
      </c>
      <c r="G129" s="45">
        <v>3.34</v>
      </c>
      <c r="H129" s="45">
        <v>3.3</v>
      </c>
      <c r="I129" s="44">
        <f t="shared" si="0"/>
        <v>3.8685714285714288</v>
      </c>
      <c r="K129" s="18" t="s">
        <v>15</v>
      </c>
      <c r="L129" s="3">
        <f>'Environmental data'!I135/100</f>
        <v>5.4642857142857146E-2</v>
      </c>
    </row>
    <row r="130" spans="1:12">
      <c r="A130" s="32" t="s">
        <v>19</v>
      </c>
      <c r="B130" s="46">
        <v>4.41</v>
      </c>
      <c r="C130" s="46">
        <v>4.17</v>
      </c>
      <c r="D130" s="45">
        <v>4.1900000000000004</v>
      </c>
      <c r="E130" s="45">
        <v>4.13</v>
      </c>
      <c r="F130" s="45">
        <v>3.92</v>
      </c>
      <c r="G130" s="45">
        <v>3.79</v>
      </c>
      <c r="H130" s="45">
        <v>3.72</v>
      </c>
      <c r="I130" s="44">
        <f t="shared" si="0"/>
        <v>4.0471428571428572</v>
      </c>
      <c r="K130" s="18" t="s">
        <v>12</v>
      </c>
      <c r="L130" s="3">
        <f>'Environmental data'!I136/100</f>
        <v>6.2400000000000004E-2</v>
      </c>
    </row>
    <row r="131" spans="1:12">
      <c r="A131" s="32" t="s">
        <v>20</v>
      </c>
      <c r="B131" s="46">
        <v>7.67</v>
      </c>
      <c r="C131" s="46">
        <v>7.42</v>
      </c>
      <c r="D131" s="45">
        <v>7.36</v>
      </c>
      <c r="E131" s="45">
        <v>7.18</v>
      </c>
      <c r="F131" s="45">
        <v>6.94</v>
      </c>
      <c r="G131" s="45">
        <v>6.7</v>
      </c>
      <c r="H131" s="45">
        <v>6.2</v>
      </c>
      <c r="I131" s="44">
        <f t="shared" si="0"/>
        <v>7.0671428571428576</v>
      </c>
      <c r="K131" s="18" t="s">
        <v>13</v>
      </c>
      <c r="L131" s="3">
        <f>'Environmental data'!I137/100</f>
        <v>3.5371428571428568E-2</v>
      </c>
    </row>
    <row r="132" spans="1:12">
      <c r="A132" s="32" t="s">
        <v>14</v>
      </c>
      <c r="B132" s="46">
        <v>5.64</v>
      </c>
      <c r="C132" s="46">
        <v>3.61</v>
      </c>
      <c r="D132" s="45">
        <v>4.09</v>
      </c>
      <c r="E132" s="45">
        <v>4.59</v>
      </c>
      <c r="F132" s="45">
        <v>4.32</v>
      </c>
      <c r="G132" s="45">
        <v>3.87</v>
      </c>
      <c r="H132" s="45">
        <v>3.63</v>
      </c>
      <c r="I132" s="44">
        <f t="shared" si="0"/>
        <v>4.25</v>
      </c>
      <c r="K132" s="18" t="s">
        <v>44</v>
      </c>
      <c r="L132" s="3">
        <f>AVERAGE('Environmental data'!I138:I140)/100</f>
        <v>6.9595238095238085E-2</v>
      </c>
    </row>
    <row r="133" spans="1:12">
      <c r="A133" s="32" t="s">
        <v>21</v>
      </c>
      <c r="B133" s="46">
        <v>7.48</v>
      </c>
      <c r="C133" s="46">
        <v>7.13</v>
      </c>
      <c r="D133" s="45">
        <v>6.99</v>
      </c>
      <c r="E133" s="45">
        <v>6.92</v>
      </c>
      <c r="F133" s="45">
        <v>6.73</v>
      </c>
      <c r="G133" s="45">
        <v>5.15</v>
      </c>
      <c r="H133" s="45">
        <v>4.99</v>
      </c>
      <c r="I133" s="44">
        <f t="shared" si="0"/>
        <v>6.484285714285714</v>
      </c>
    </row>
    <row r="134" spans="1:12">
      <c r="A134" s="32" t="s">
        <v>22</v>
      </c>
      <c r="B134" s="46">
        <v>9.4499999999999993</v>
      </c>
      <c r="C134" s="46">
        <v>9.3699999999999992</v>
      </c>
      <c r="D134" s="45">
        <v>8.92</v>
      </c>
      <c r="E134" s="45">
        <v>8.43</v>
      </c>
      <c r="F134" s="45">
        <v>8.41</v>
      </c>
      <c r="G134" s="45">
        <v>7.78</v>
      </c>
      <c r="H134" s="45">
        <v>7.94</v>
      </c>
      <c r="I134" s="44">
        <f t="shared" si="0"/>
        <v>8.6142857142857139</v>
      </c>
    </row>
    <row r="135" spans="1:12">
      <c r="A135" s="32" t="s">
        <v>15</v>
      </c>
      <c r="B135" s="46">
        <v>6.41</v>
      </c>
      <c r="C135" s="46">
        <v>4.2</v>
      </c>
      <c r="D135" s="45">
        <v>6.28</v>
      </c>
      <c r="E135" s="45">
        <v>5.5</v>
      </c>
      <c r="F135" s="45">
        <v>6.36</v>
      </c>
      <c r="G135" s="45">
        <v>4.6900000000000004</v>
      </c>
      <c r="H135" s="45">
        <v>4.8099999999999996</v>
      </c>
      <c r="I135" s="44">
        <f t="shared" si="0"/>
        <v>5.4642857142857144</v>
      </c>
    </row>
    <row r="136" spans="1:12">
      <c r="A136" s="32" t="s">
        <v>12</v>
      </c>
      <c r="B136" s="46">
        <v>5.13</v>
      </c>
      <c r="C136" s="46">
        <v>6.44</v>
      </c>
      <c r="D136" s="45">
        <v>6.64</v>
      </c>
      <c r="E136" s="45">
        <v>6.56</v>
      </c>
      <c r="F136" s="45">
        <v>6.36</v>
      </c>
      <c r="G136" s="45">
        <v>6.3</v>
      </c>
      <c r="H136" s="45">
        <v>6.25</v>
      </c>
      <c r="I136" s="44">
        <f t="shared" si="0"/>
        <v>6.24</v>
      </c>
    </row>
    <row r="137" spans="1:12">
      <c r="A137" s="32" t="s">
        <v>13</v>
      </c>
      <c r="B137" s="46">
        <v>3.64</v>
      </c>
      <c r="C137" s="46">
        <v>3.55</v>
      </c>
      <c r="D137" s="45">
        <v>3.55</v>
      </c>
      <c r="E137" s="45">
        <v>3.52</v>
      </c>
      <c r="F137" s="45">
        <v>3.51</v>
      </c>
      <c r="G137" s="45">
        <v>3.5</v>
      </c>
      <c r="H137" s="45">
        <v>3.49</v>
      </c>
      <c r="I137" s="44">
        <f t="shared" si="0"/>
        <v>3.5371428571428569</v>
      </c>
    </row>
    <row r="138" spans="1:12">
      <c r="A138" s="32" t="s">
        <v>10</v>
      </c>
      <c r="B138" s="46">
        <v>6.34</v>
      </c>
      <c r="C138" s="46">
        <v>6.21</v>
      </c>
      <c r="D138" s="44">
        <v>6.1</v>
      </c>
      <c r="E138" s="44">
        <v>6.07</v>
      </c>
      <c r="F138" s="44">
        <v>6.01</v>
      </c>
      <c r="G138" s="44">
        <v>5.67</v>
      </c>
      <c r="H138" s="44">
        <v>5.01</v>
      </c>
      <c r="I138" s="44">
        <f t="shared" si="0"/>
        <v>5.9157142857142855</v>
      </c>
    </row>
    <row r="139" spans="1:12">
      <c r="A139" s="32" t="s">
        <v>11</v>
      </c>
      <c r="B139" s="46">
        <v>7.68</v>
      </c>
      <c r="C139" s="46">
        <v>7.34</v>
      </c>
      <c r="D139" s="44">
        <v>7.54</v>
      </c>
      <c r="E139" s="44">
        <v>7.49</v>
      </c>
      <c r="F139" s="44">
        <v>7.39</v>
      </c>
      <c r="G139" s="44">
        <v>7.21</v>
      </c>
      <c r="H139" s="44">
        <v>7.2</v>
      </c>
      <c r="I139" s="44">
        <f t="shared" si="0"/>
        <v>7.4071428571428575</v>
      </c>
    </row>
    <row r="140" spans="1:12">
      <c r="A140" s="32" t="s">
        <v>16</v>
      </c>
      <c r="B140" s="46">
        <v>7.22</v>
      </c>
      <c r="C140" s="46">
        <v>7.21</v>
      </c>
      <c r="D140" s="44">
        <v>7</v>
      </c>
      <c r="E140" s="44">
        <v>6.9</v>
      </c>
      <c r="F140" s="44">
        <v>7.86</v>
      </c>
      <c r="G140" s="44">
        <v>8.6999999999999993</v>
      </c>
      <c r="H140" s="44">
        <v>8</v>
      </c>
      <c r="I140" s="44">
        <f t="shared" si="0"/>
        <v>7.555714285714286</v>
      </c>
    </row>
    <row r="141" spans="1:12">
      <c r="A141" s="64" t="s">
        <v>235</v>
      </c>
    </row>
    <row r="142" spans="1:12">
      <c r="A142" s="64"/>
    </row>
    <row r="143" spans="1:12">
      <c r="A143" s="33" t="s">
        <v>130</v>
      </c>
    </row>
    <row r="144" spans="1:12">
      <c r="A144" s="35" t="s">
        <v>120</v>
      </c>
    </row>
    <row r="145" spans="1:22">
      <c r="A145" s="18" t="s">
        <v>5</v>
      </c>
      <c r="B145" s="39">
        <v>2010</v>
      </c>
      <c r="C145" s="39">
        <v>2011</v>
      </c>
      <c r="D145" s="39">
        <v>2012</v>
      </c>
      <c r="E145" s="39">
        <v>2013</v>
      </c>
      <c r="F145" s="39">
        <v>2014</v>
      </c>
      <c r="G145" s="39">
        <v>2015</v>
      </c>
      <c r="H145" s="39">
        <v>2016</v>
      </c>
      <c r="I145" s="39">
        <v>2017</v>
      </c>
      <c r="J145" s="39">
        <v>2018</v>
      </c>
      <c r="K145" s="39">
        <v>2019</v>
      </c>
      <c r="L145" s="39">
        <v>2020</v>
      </c>
    </row>
    <row r="146" spans="1:22">
      <c r="A146" s="18" t="s">
        <v>95</v>
      </c>
      <c r="B146" s="1">
        <f>'Environmental data'!B100+'Environmental data'!B76+'Environmental data'!B52+'Environmental data'!B28+'Environmental data'!B4</f>
        <v>42274</v>
      </c>
      <c r="C146" s="1">
        <f>'Environmental data'!C100+'Environmental data'!C76+'Environmental data'!C52+'Environmental data'!C28+'Environmental data'!C4</f>
        <v>47297</v>
      </c>
      <c r="D146" s="1">
        <f>'Environmental data'!D100+'Environmental data'!D76+'Environmental data'!D52+'Environmental data'!D28+'Environmental data'!D4</f>
        <v>49859.9</v>
      </c>
      <c r="E146" s="1">
        <f>'Environmental data'!E100+'Environmental data'!E76+'Environmental data'!E52+'Environmental data'!E28+'Environmental data'!E4</f>
        <v>53719</v>
      </c>
      <c r="F146" s="1">
        <f>'Environmental data'!F100+'Environmental data'!F76+'Environmental data'!F52+'Environmental data'!F28+'Environmental data'!F4</f>
        <v>56040</v>
      </c>
      <c r="G146" s="1">
        <f>'Environmental data'!G100+'Environmental data'!G76+'Environmental data'!G52+'Environmental data'!G28+'Environmental data'!G4</f>
        <v>57399</v>
      </c>
      <c r="H146" s="1">
        <f>'Environmental data'!H100+'Environmental data'!H76+'Environmental data'!H52+'Environmental data'!H28+'Environmental data'!H4</f>
        <v>60227</v>
      </c>
      <c r="I146" s="1">
        <f>'Environmental data'!I100+'Environmental data'!I76+'Environmental data'!I52+'Environmental data'!I28+'Environmental data'!I4</f>
        <v>64194</v>
      </c>
      <c r="J146" s="1">
        <f>'Environmental data'!J100+'Environmental data'!J76+'Environmental data'!J52+'Environmental data'!J28+'Environmental data'!J4</f>
        <v>69947</v>
      </c>
      <c r="K146" s="1">
        <f>'Environmental data'!K100+'Environmental data'!K76+'Environmental data'!K52+'Environmental data'!K28+'Environmental data'!K4</f>
        <v>73260.31</v>
      </c>
      <c r="L146" s="1">
        <f>'Environmental data'!L100+'Environmental data'!L76+'Environmental data'!L52+'Environmental data'!L28+'Environmental data'!L4</f>
        <v>76261.429999999993</v>
      </c>
    </row>
    <row r="147" spans="1:22">
      <c r="A147" s="18" t="s">
        <v>28</v>
      </c>
      <c r="B147" s="1">
        <f>SUM('Environmental data'!B57:B60)+SUM('Environmental data'!B81:B84)+SUM('Environmental data'!B105:B108)+SUM('Environmental data'!B33:B36)+SUM('Environmental data'!B9:B12)</f>
        <v>8503</v>
      </c>
      <c r="C147" s="1">
        <f>SUM('Environmental data'!C57:C60)+SUM('Environmental data'!C81:C84)+SUM('Environmental data'!C105:C108)+SUM('Environmental data'!C33:C36)+SUM('Environmental data'!C9:C12)</f>
        <v>9374</v>
      </c>
      <c r="D147" s="1">
        <f>SUM('Environmental data'!D57:D60)+SUM('Environmental data'!D81:D84)+SUM('Environmental data'!D105:D108)+SUM('Environmental data'!D33:D36)+SUM('Environmental data'!D9:D12)</f>
        <v>9786.4</v>
      </c>
      <c r="E147" s="1">
        <f>SUM('Environmental data'!E57:E60)+SUM('Environmental data'!E81:E84)+SUM('Environmental data'!E105:E108)+SUM('Environmental data'!E33:E36)+SUM('Environmental data'!E9:E12)</f>
        <v>10295</v>
      </c>
      <c r="F147" s="1">
        <f>SUM('Environmental data'!F57:F60)+SUM('Environmental data'!F81:F84)+SUM('Environmental data'!F105:F108)+SUM('Environmental data'!F33:F36)+SUM('Environmental data'!F9:F12)</f>
        <v>10096.299999999999</v>
      </c>
      <c r="G147" s="1">
        <f>SUM('Environmental data'!G57:G60)+SUM('Environmental data'!G81:G84)+SUM('Environmental data'!G105:G108)+SUM('Environmental data'!G33:G36)+SUM('Environmental data'!G9:G12)</f>
        <v>10280</v>
      </c>
      <c r="H147" s="1">
        <f>SUM('Environmental data'!H57:H60)+SUM('Environmental data'!H81:H84)+SUM('Environmental data'!H105:H108)+SUM('Environmental data'!H33:H36)+SUM('Environmental data'!H9:H12)</f>
        <v>11048</v>
      </c>
      <c r="I147" s="1">
        <f>SUM('Environmental data'!I57:I60)+SUM('Environmental data'!I81:I84)+SUM('Environmental data'!I105:I108)+SUM('Environmental data'!I33:I36)+SUM('Environmental data'!I9:I12)</f>
        <v>11569</v>
      </c>
      <c r="J147" s="1">
        <f>SUM('Environmental data'!J57:J60)+SUM('Environmental data'!J81:J84)+SUM('Environmental data'!J105:J108)+SUM('Environmental data'!J33:J36)+SUM('Environmental data'!J9:J12)</f>
        <v>12113</v>
      </c>
      <c r="K147" s="1">
        <f>SUM('Environmental data'!K57:K60)+SUM('Environmental data'!K81:K84)+SUM('Environmental data'!K105:K108)+SUM('Environmental data'!K33:K36)+SUM('Environmental data'!K9:K12)</f>
        <v>12322</v>
      </c>
      <c r="L147" s="1">
        <f>SUM('Environmental data'!L57:L60)+SUM('Environmental data'!L81:L84)+SUM('Environmental data'!L105:L108)+SUM('Environmental data'!L33:L36)+SUM('Environmental data'!L9:L12)</f>
        <v>12391.89</v>
      </c>
    </row>
    <row r="148" spans="1:22">
      <c r="A148" s="18" t="s">
        <v>30</v>
      </c>
      <c r="B148" s="1">
        <f>'Environmental data'!B109+'Environmental data'!B85+'Environmental data'!B61+'Environmental data'!B37+'Environmental data'!B13</f>
        <v>3147.2</v>
      </c>
      <c r="C148" s="1">
        <f>'Environmental data'!C109+'Environmental data'!C85+'Environmental data'!C61+'Environmental data'!C37+'Environmental data'!C13</f>
        <v>3696</v>
      </c>
      <c r="D148" s="1">
        <f>'Environmental data'!D109+'Environmental data'!D85+'Environmental data'!D61+'Environmental data'!D37+'Environmental data'!D13</f>
        <v>3644.3300000000004</v>
      </c>
      <c r="E148" s="1">
        <f>'Environmental data'!E109+'Environmental data'!E85+'Environmental data'!E61+'Environmental data'!E37+'Environmental data'!E13</f>
        <v>3767.67</v>
      </c>
      <c r="F148" s="1">
        <f>'Environmental data'!F109+'Environmental data'!F85+'Environmental data'!F61+'Environmental data'!F37+'Environmental data'!F13</f>
        <v>3805.83</v>
      </c>
      <c r="G148" s="1">
        <f>'Environmental data'!G109+'Environmental data'!G85+'Environmental data'!G61+'Environmental data'!G37+'Environmental data'!G13</f>
        <v>3790</v>
      </c>
      <c r="H148" s="1">
        <f>'Environmental data'!H109+'Environmental data'!H85+'Environmental data'!H61+'Environmental data'!H37+'Environmental data'!H13</f>
        <v>4036</v>
      </c>
      <c r="I148" s="1">
        <f>'Environmental data'!I109+'Environmental data'!I85+'Environmental data'!I61+'Environmental data'!I37+'Environmental data'!I13</f>
        <v>4348</v>
      </c>
      <c r="J148" s="1">
        <f>'Environmental data'!J109+'Environmental data'!J85+'Environmental data'!J61+'Environmental data'!J37+'Environmental data'!J13</f>
        <v>4572</v>
      </c>
      <c r="K148" s="1">
        <f>'Environmental data'!K109+'Environmental data'!K85+'Environmental data'!K61+'Environmental data'!K37+'Environmental data'!K13</f>
        <v>4848</v>
      </c>
      <c r="L148" s="1">
        <f>'Environmental data'!L109+'Environmental data'!L85+'Environmental data'!L61+'Environmental data'!L37+'Environmental data'!L13</f>
        <v>5013.7700000000004</v>
      </c>
    </row>
    <row r="149" spans="1:22">
      <c r="A149" s="18" t="s">
        <v>27</v>
      </c>
      <c r="B149" s="1">
        <f>SUM('Environmental data'!B53:B55)+SUM('Environmental data'!B77:B79)+SUM('Environmental data'!B101:B103)+SUM('Environmental data'!B29:B31)+SUM('Environmental data'!B5:B7)</f>
        <v>2889.62</v>
      </c>
      <c r="C149" s="1">
        <f>SUM('Environmental data'!C53:C55)+SUM('Environmental data'!C77:C79)+SUM('Environmental data'!C101:C103)+SUM('Environmental data'!C29:C31)+SUM('Environmental data'!C5:C7)</f>
        <v>3128.14</v>
      </c>
      <c r="D149" s="1">
        <f>SUM('Environmental data'!D53:D55)+SUM('Environmental data'!D77:D79)+SUM('Environmental data'!D101:D103)+SUM('Environmental data'!D29:D31)+SUM('Environmental data'!D5:D7)</f>
        <v>3192.5</v>
      </c>
      <c r="E149" s="1">
        <f>SUM('Environmental data'!E53:E55)+SUM('Environmental data'!E77:E79)+SUM('Environmental data'!E101:E103)+SUM('Environmental data'!E29:E31)+SUM('Environmental data'!E5:E7)</f>
        <v>3379.4199999999996</v>
      </c>
      <c r="F149" s="1">
        <f>SUM('Environmental data'!F53:F55)+SUM('Environmental data'!F77:F79)+SUM('Environmental data'!F101:F103)+SUM('Environmental data'!F29:F31)+SUM('Environmental data'!F5:F7)</f>
        <v>3363.0099999999998</v>
      </c>
      <c r="G149" s="1">
        <f>SUM('Environmental data'!G53:G55)+SUM('Environmental data'!G77:G79)+SUM('Environmental data'!G101:G103)+SUM('Environmental data'!G29:G31)+SUM('Environmental data'!G5:G7)</f>
        <v>3324.2</v>
      </c>
      <c r="H149" s="1">
        <f>SUM('Environmental data'!H53:H55)+SUM('Environmental data'!H77:H79)+SUM('Environmental data'!H101:H103)+SUM('Environmental data'!H29:H31)+SUM('Environmental data'!H5:H7)</f>
        <v>3511</v>
      </c>
      <c r="I149" s="1">
        <f>SUM('Environmental data'!I53:I55)+SUM('Environmental data'!I77:I79)+SUM('Environmental data'!I101:I103)+SUM('Environmental data'!I29:I31)+SUM('Environmental data'!I5:I7)</f>
        <v>3645.1</v>
      </c>
      <c r="J149" s="1">
        <f>SUM('Environmental data'!J53:J55)+SUM('Environmental data'!J77:J79)+SUM('Environmental data'!J101:J103)+SUM('Environmental data'!J29:J31)+SUM('Environmental data'!J5:J7)</f>
        <v>3906.2</v>
      </c>
      <c r="K149" s="1">
        <f>SUM('Environmental data'!K53:K55)+SUM('Environmental data'!K77:K79)+SUM('Environmental data'!K101:K103)+SUM('Environmental data'!K29:K31)+SUM('Environmental data'!K5:K7)</f>
        <v>4021.1</v>
      </c>
      <c r="L149" s="1">
        <f>SUM('Environmental data'!L53:L55)+SUM('Environmental data'!L77:L79)+SUM('Environmental data'!L101:L103)+SUM('Environmental data'!L29:L31)+SUM('Environmental data'!L5:L7)</f>
        <v>4100.1000000000004</v>
      </c>
    </row>
    <row r="150" spans="1:22">
      <c r="A150" s="18" t="s">
        <v>29</v>
      </c>
      <c r="B150" s="1">
        <f>'Environmental data'!B110+'Environmental data'!B86+'Environmental data'!B62+'Environmental data'!B38+'Environmental data'!B14+'Environmental data'!B111+'Environmental data'!B87+'Environmental data'!B63+'Environmental data'!B39+'Environmental data'!B15</f>
        <v>2178.5</v>
      </c>
      <c r="C150" s="1">
        <f>'Environmental data'!C110+'Environmental data'!C86+'Environmental data'!C62+'Environmental data'!C38+'Environmental data'!C14+'Environmental data'!C111+'Environmental data'!C87+'Environmental data'!C63+'Environmental data'!C39+'Environmental data'!C15</f>
        <v>2391.1999999999998</v>
      </c>
      <c r="D150" s="1">
        <f>'Environmental data'!D110+'Environmental data'!D86+'Environmental data'!D62+'Environmental data'!D38+'Environmental data'!D14+'Environmental data'!D111+'Environmental data'!D87+'Environmental data'!D63+'Environmental data'!D39+'Environmental data'!D15</f>
        <v>2676.2</v>
      </c>
      <c r="E150" s="1">
        <f>'Environmental data'!E110+'Environmental data'!E86+'Environmental data'!E62+'Environmental data'!E38+'Environmental data'!E14+'Environmental data'!E111+'Environmental data'!E87+'Environmental data'!E63+'Environmental data'!E39+'Environmental data'!E15</f>
        <v>3208.01</v>
      </c>
      <c r="F150" s="1">
        <f>'Environmental data'!F110+'Environmental data'!F86+'Environmental data'!F62+'Environmental data'!F38+'Environmental data'!F14+'Environmental data'!F111+'Environmental data'!F87+'Environmental data'!F63+'Environmental data'!F39+'Environmental data'!F15</f>
        <v>3802.8999999999996</v>
      </c>
      <c r="G150" s="1">
        <f>'Environmental data'!G110+'Environmental data'!G86+'Environmental data'!G62+'Environmental data'!G38+'Environmental data'!G14+'Environmental data'!G111+'Environmental data'!G87+'Environmental data'!G63+'Environmental data'!G39+'Environmental data'!G15</f>
        <v>3890</v>
      </c>
      <c r="H150" s="1">
        <f>'Environmental data'!H110+'Environmental data'!H86+'Environmental data'!H62+'Environmental data'!H38+'Environmental data'!H14+'Environmental data'!H111+'Environmental data'!H87+'Environmental data'!H63+'Environmental data'!H39+'Environmental data'!H15</f>
        <v>4053.02</v>
      </c>
      <c r="I150" s="1">
        <f>'Environmental data'!I110+'Environmental data'!I86+'Environmental data'!I62+'Environmental data'!I38+'Environmental data'!I14+'Environmental data'!I111+'Environmental data'!I87+'Environmental data'!I63+'Environmental data'!I39+'Environmental data'!I15</f>
        <v>4296.2</v>
      </c>
      <c r="J150" s="1">
        <f>'Environmental data'!J110+'Environmental data'!J86+'Environmental data'!J62+'Environmental data'!J38+'Environmental data'!J14+'Environmental data'!J111+'Environmental data'!J87+'Environmental data'!J63+'Environmental data'!J39+'Environmental data'!J15</f>
        <v>4560</v>
      </c>
      <c r="K150" s="1">
        <f>'Environmental data'!K110+'Environmental data'!K86+'Environmental data'!K62+'Environmental data'!K38+'Environmental data'!K14+'Environmental data'!K111+'Environmental data'!K87+'Environmental data'!K63+'Environmental data'!K39+'Environmental data'!K15</f>
        <v>4714</v>
      </c>
      <c r="L150" s="1">
        <f>'Environmental data'!L110+'Environmental data'!L86+'Environmental data'!L62+'Environmental data'!L38+'Environmental data'!L14+'Environmental data'!L111+'Environmental data'!L87+'Environmental data'!L63+'Environmental data'!L39+'Environmental data'!L15</f>
        <v>5004</v>
      </c>
    </row>
    <row r="151" spans="1:22">
      <c r="A151" s="18" t="s">
        <v>9</v>
      </c>
      <c r="B151" s="1">
        <f>'Environmental data'!B104+'Environmental data'!B80+'Environmental data'!B56+'Environmental data'!B32+'Environmental data'!B8</f>
        <v>2601</v>
      </c>
      <c r="C151" s="1">
        <f>'Environmental data'!C104+'Environmental data'!C80+'Environmental data'!C56+'Environmental data'!C32+'Environmental data'!C8</f>
        <v>3134</v>
      </c>
      <c r="D151" s="1">
        <f>'Environmental data'!D104+'Environmental data'!D80+'Environmental data'!D56+'Environmental data'!D32+'Environmental data'!D8</f>
        <v>3344.1</v>
      </c>
      <c r="E151" s="1">
        <f>'Environmental data'!E104+'Environmental data'!E80+'Environmental data'!E56+'Environmental data'!E32+'Environmental data'!E8</f>
        <v>3623.3999999999996</v>
      </c>
      <c r="F151" s="1">
        <f>'Environmental data'!F104+'Environmental data'!F80+'Environmental data'!F56+'Environmental data'!F32+'Environmental data'!F8</f>
        <v>3860.8999999999996</v>
      </c>
      <c r="G151" s="1">
        <f>'Environmental data'!G104+'Environmental data'!G80+'Environmental data'!G56+'Environmental data'!G32+'Environmental data'!G8</f>
        <v>3923</v>
      </c>
      <c r="H151" s="1">
        <f>'Environmental data'!H104+'Environmental data'!H80+'Environmental data'!H56+'Environmental data'!H32+'Environmental data'!H8</f>
        <v>3949</v>
      </c>
      <c r="I151" s="1">
        <f>'Environmental data'!I104+'Environmental data'!I80+'Environmental data'!I56+'Environmental data'!I32+'Environmental data'!I8</f>
        <v>4424</v>
      </c>
      <c r="J151" s="1">
        <f>'Environmental data'!J104+'Environmental data'!J80+'Environmental data'!J56+'Environmental data'!J32+'Environmental data'!J8</f>
        <v>5005</v>
      </c>
      <c r="K151" s="1">
        <f>'Environmental data'!K104+'Environmental data'!K80+'Environmental data'!K56+'Environmental data'!K32+'Environmental data'!K8</f>
        <v>5451</v>
      </c>
      <c r="L151" s="1">
        <f>'Environmental data'!L104+'Environmental data'!L80+'Environmental data'!L56+'Environmental data'!L32+'Environmental data'!L8</f>
        <v>5702</v>
      </c>
    </row>
    <row r="152" spans="1:22">
      <c r="A152" s="18" t="s">
        <v>15</v>
      </c>
      <c r="B152" s="1">
        <f>'Environmental data'!B112+'Environmental data'!B88+'Environmental data'!B64+'Environmental data'!B40+'Environmental data'!B16</f>
        <v>1340</v>
      </c>
      <c r="C152" s="1">
        <f>'Environmental data'!C112+'Environmental data'!C88+'Environmental data'!C64+'Environmental data'!C40+'Environmental data'!C16</f>
        <v>1416</v>
      </c>
      <c r="D152" s="1">
        <f>'Environmental data'!D112+'Environmental data'!D88+'Environmental data'!D64+'Environmental data'!D40+'Environmental data'!D16</f>
        <v>1610.9</v>
      </c>
      <c r="E152" s="1">
        <f>'Environmental data'!E112+'Environmental data'!E88+'Environmental data'!E64+'Environmental data'!E40+'Environmental data'!E16</f>
        <v>1674.9</v>
      </c>
      <c r="F152" s="1">
        <f>'Environmental data'!F112+'Environmental data'!F88+'Environmental data'!F64+'Environmental data'!F40+'Environmental data'!F16</f>
        <v>1848.4</v>
      </c>
      <c r="G152" s="1">
        <f>'Environmental data'!G112+'Environmental data'!G88+'Environmental data'!G64+'Environmental data'!G40+'Environmental data'!G16</f>
        <v>1931</v>
      </c>
      <c r="H152" s="1">
        <f>'Environmental data'!H112+'Environmental data'!H88+'Environmental data'!H64+'Environmental data'!H40+'Environmental data'!H16</f>
        <v>1954</v>
      </c>
      <c r="I152" s="1">
        <f>'Environmental data'!I112+'Environmental data'!I88+'Environmental data'!I64+'Environmental data'!I40+'Environmental data'!I16</f>
        <v>2012</v>
      </c>
      <c r="J152" s="1">
        <f>'Environmental data'!J112+'Environmental data'!J88+'Environmental data'!J64+'Environmental data'!J40+'Environmental data'!J16</f>
        <v>2117</v>
      </c>
      <c r="K152" s="1">
        <f>'Environmental data'!K112+'Environmental data'!K88+'Environmental data'!K64+'Environmental data'!K40+'Environmental data'!K16</f>
        <v>2257</v>
      </c>
      <c r="L152" s="1">
        <f>'Environmental data'!L112+'Environmental data'!L88+'Environmental data'!L64+'Environmental data'!L40+'Environmental data'!L16</f>
        <v>2327</v>
      </c>
    </row>
    <row r="153" spans="1:22">
      <c r="A153" s="18" t="s">
        <v>12</v>
      </c>
      <c r="B153" s="1">
        <f>'Environmental data'!B113+'Environmental data'!B89+'Environmental data'!B65+'Environmental data'!B41+'Environmental data'!B17</f>
        <v>875</v>
      </c>
      <c r="C153" s="1">
        <f>'Environmental data'!C113+'Environmental data'!C89+'Environmental data'!C65+'Environmental data'!C41+'Environmental data'!C17</f>
        <v>1067</v>
      </c>
      <c r="D153" s="1">
        <f>'Environmental data'!D113+'Environmental data'!D89+'Environmental data'!D65+'Environmental data'!D41+'Environmental data'!D17</f>
        <v>1107.0999999999999</v>
      </c>
      <c r="E153" s="1">
        <f>'Environmental data'!E113+'Environmental data'!E89+'Environmental data'!E65+'Environmental data'!E41+'Environmental data'!E17</f>
        <v>1195.0999999999999</v>
      </c>
      <c r="F153" s="1">
        <f>'Environmental data'!F113+'Environmental data'!F89+'Environmental data'!F65+'Environmental data'!F41+'Environmental data'!F17</f>
        <v>1240.8</v>
      </c>
      <c r="G153" s="1">
        <f>'Environmental data'!G113+'Environmental data'!G89+'Environmental data'!G65+'Environmental data'!G41+'Environmental data'!G17</f>
        <v>1228</v>
      </c>
      <c r="H153" s="1">
        <f>'Environmental data'!H113+'Environmental data'!H89+'Environmental data'!H65+'Environmental data'!H41+'Environmental data'!H17</f>
        <v>1209</v>
      </c>
      <c r="I153" s="1">
        <f>'Environmental data'!I113+'Environmental data'!I89+'Environmental data'!I65+'Environmental data'!I41+'Environmental data'!I17</f>
        <v>1342</v>
      </c>
      <c r="J153" s="1">
        <f>'Environmental data'!J113+'Environmental data'!J89+'Environmental data'!J65+'Environmental data'!J41+'Environmental data'!J17</f>
        <v>1599</v>
      </c>
      <c r="K153" s="1">
        <f>'Environmental data'!K113+'Environmental data'!K89+'Environmental data'!K65+'Environmental data'!K41+'Environmental data'!K17</f>
        <v>1659</v>
      </c>
      <c r="L153" s="1">
        <f>'Environmental data'!L113+'Environmental data'!L89+'Environmental data'!L65+'Environmental data'!L41+'Environmental data'!L17</f>
        <v>1787</v>
      </c>
    </row>
    <row r="154" spans="1:22">
      <c r="A154" s="18" t="s">
        <v>13</v>
      </c>
      <c r="B154" s="1">
        <f>'Environmental data'!B114+'Environmental data'!B90+'Environmental data'!B66+'Environmental data'!B42+'Environmental data'!B18</f>
        <v>34</v>
      </c>
      <c r="C154" s="1">
        <f>'Environmental data'!C114+'Environmental data'!C90+'Environmental data'!C66+'Environmental data'!C42+'Environmental data'!C18</f>
        <v>43</v>
      </c>
      <c r="D154" s="1">
        <f>'Environmental data'!D114+'Environmental data'!D90+'Environmental data'!D66+'Environmental data'!D42+'Environmental data'!D18</f>
        <v>1012.0999999999999</v>
      </c>
      <c r="E154" s="1">
        <f>'Environmental data'!E114+'Environmental data'!E90+'Environmental data'!E66+'Environmental data'!E42+'Environmental data'!E18</f>
        <v>1121.2</v>
      </c>
      <c r="F154" s="1">
        <f>'Environmental data'!F114+'Environmental data'!F90+'Environmental data'!F66+'Environmental data'!F42+'Environmental data'!F18</f>
        <v>1167.7</v>
      </c>
      <c r="G154" s="1">
        <f>'Environmental data'!G114+'Environmental data'!G90+'Environmental data'!G66+'Environmental data'!G42+'Environmental data'!G18</f>
        <v>1166</v>
      </c>
      <c r="H154" s="1">
        <f>'Environmental data'!H114+'Environmental data'!H90+'Environmental data'!H66+'Environmental data'!H42+'Environmental data'!H18</f>
        <v>1187</v>
      </c>
      <c r="I154" s="1">
        <f>'Environmental data'!I114+'Environmental data'!I90+'Environmental data'!I66+'Environmental data'!I42+'Environmental data'!I18</f>
        <v>1405</v>
      </c>
      <c r="J154" s="1">
        <f>'Environmental data'!J114+'Environmental data'!J90+'Environmental data'!J66+'Environmental data'!J42+'Environmental data'!J18</f>
        <v>1614</v>
      </c>
      <c r="K154" s="1">
        <f>'Environmental data'!K114+'Environmental data'!K90+'Environmental data'!K66+'Environmental data'!K42+'Environmental data'!K18</f>
        <v>1704</v>
      </c>
      <c r="L154" s="1">
        <f>'Environmental data'!L114+'Environmental data'!L90+'Environmental data'!L66+'Environmental data'!L42+'Environmental data'!L18</f>
        <v>1767</v>
      </c>
    </row>
    <row r="155" spans="1:22">
      <c r="A155" s="18" t="s">
        <v>44</v>
      </c>
      <c r="B155" s="1">
        <f>SUM('Environmental data'!B43:B45)+SUM('Environmental data'!B67:B69)+SUM('Environmental data'!B91:B93)+SUM('Environmental data'!B115:B117)+SUM('Environmental data'!B19:B21)</f>
        <v>2789</v>
      </c>
      <c r="C155" s="1">
        <f>SUM('Environmental data'!C43:C45)+SUM('Environmental data'!C67:C69)+SUM('Environmental data'!C91:C93)+SUM('Environmental data'!C115:C117)+SUM('Environmental data'!C19:C21)</f>
        <v>2964</v>
      </c>
      <c r="D155" s="1">
        <f>SUM('Environmental data'!D43:D45)+SUM('Environmental data'!D67:D69)+SUM('Environmental data'!D91:D93)+SUM('Environmental data'!D115:D117)+SUM('Environmental data'!D19:D21)</f>
        <v>3043.0001000000002</v>
      </c>
      <c r="E155" s="1">
        <f>SUM('Environmental data'!E43:E45)+SUM('Environmental data'!E67:E69)+SUM('Environmental data'!E91:E93)+SUM('Environmental data'!E115:E117)+SUM('Environmental data'!E19:E21)</f>
        <v>3189.86</v>
      </c>
      <c r="F155" s="1">
        <f>SUM('Environmental data'!F43:F45)+SUM('Environmental data'!F67:F69)+SUM('Environmental data'!F91:F93)+SUM('Environmental data'!F115:F117)+SUM('Environmental data'!F19:F21)</f>
        <v>3270.39</v>
      </c>
      <c r="G155" s="1">
        <f>SUM('Environmental data'!G43:G45)+SUM('Environmental data'!G67:G69)+SUM('Environmental data'!G91:G93)+SUM('Environmental data'!G115:G117)+SUM('Environmental data'!G19:G21)</f>
        <v>3218.6</v>
      </c>
      <c r="H155" s="1">
        <f>SUM('Environmental data'!H43:H45)+SUM('Environmental data'!H67:H69)+SUM('Environmental data'!H91:H93)+SUM('Environmental data'!H115:H117)+SUM('Environmental data'!H19:H21)</f>
        <v>3388.75</v>
      </c>
      <c r="I155" s="1">
        <f>SUM('Environmental data'!I43:I45)+SUM('Environmental data'!I67:I69)+SUM('Environmental data'!I91:I93)+SUM('Environmental data'!I115:I117)+SUM('Environmental data'!I19:I21)</f>
        <v>3529.99</v>
      </c>
      <c r="J155" s="1">
        <f>SUM('Environmental data'!J43:J45)+SUM('Environmental data'!J67:J69)+SUM('Environmental data'!J91:J93)+SUM('Environmental data'!J115:J117)+SUM('Environmental data'!J19:J21)</f>
        <v>3827.57</v>
      </c>
      <c r="K155" s="1">
        <f>SUM('Environmental data'!K43:K45)+SUM('Environmental data'!K67:K69)+SUM('Environmental data'!K91:K93)+SUM('Environmental data'!K115:K117)+SUM('Environmental data'!K19:K21)</f>
        <v>4005</v>
      </c>
      <c r="L155" s="1">
        <f>SUM('Environmental data'!L43:L45)+SUM('Environmental data'!L67:L69)+SUM('Environmental data'!L91:L93)+SUM('Environmental data'!L115:L117)+SUM('Environmental data'!L19:L21)</f>
        <v>4140.03</v>
      </c>
    </row>
    <row r="159" spans="1:22">
      <c r="A159" s="33" t="s">
        <v>131</v>
      </c>
    </row>
    <row r="160" spans="1:22">
      <c r="A160" s="18" t="s">
        <v>86</v>
      </c>
      <c r="B160" s="39">
        <v>2010</v>
      </c>
      <c r="C160" s="39">
        <v>2011</v>
      </c>
      <c r="D160" s="39">
        <v>2012</v>
      </c>
      <c r="E160" s="39">
        <v>2013</v>
      </c>
      <c r="F160" s="39">
        <v>2014</v>
      </c>
      <c r="G160" s="39">
        <v>2015</v>
      </c>
      <c r="H160" s="39">
        <v>2016</v>
      </c>
      <c r="I160" s="39">
        <v>2017</v>
      </c>
      <c r="J160" s="39">
        <v>2018</v>
      </c>
      <c r="K160" s="39">
        <v>2019</v>
      </c>
      <c r="L160" s="39">
        <v>2020</v>
      </c>
      <c r="M160" s="39">
        <v>2021</v>
      </c>
      <c r="N160" s="39">
        <v>2022</v>
      </c>
      <c r="O160" s="39">
        <v>2023</v>
      </c>
      <c r="P160" s="39">
        <v>2024</v>
      </c>
      <c r="Q160" s="39">
        <v>2025</v>
      </c>
      <c r="R160" s="39">
        <v>2026</v>
      </c>
      <c r="S160" s="39">
        <v>2027</v>
      </c>
      <c r="T160" s="39">
        <v>2028</v>
      </c>
      <c r="U160" s="39">
        <v>2029</v>
      </c>
      <c r="V160" s="39">
        <v>2030</v>
      </c>
    </row>
    <row r="161" spans="1:22">
      <c r="A161" s="18" t="s">
        <v>95</v>
      </c>
      <c r="B161" s="47">
        <f>'Environmental data'!B4/'Environmental data'!B146</f>
        <v>0.16244027061550834</v>
      </c>
      <c r="C161" s="47">
        <f>'Environmental data'!C4/'Environmental data'!C146</f>
        <v>0.14125631646827494</v>
      </c>
      <c r="D161" s="47">
        <f>'Environmental data'!D4/'Environmental data'!D146</f>
        <v>0.17160082551308767</v>
      </c>
      <c r="E161" s="47">
        <f>'Environmental data'!E4/'Environmental data'!E146</f>
        <v>0.1660678717027495</v>
      </c>
      <c r="F161" s="47">
        <f>'Environmental data'!F4/'Environmental data'!F146</f>
        <v>0.18916845110635261</v>
      </c>
      <c r="G161" s="47">
        <f>'Environmental data'!G4/'Environmental data'!G146</f>
        <v>0.19385355145560026</v>
      </c>
      <c r="H161" s="47">
        <f>'Environmental data'!H4/'Environmental data'!H146</f>
        <v>0.19506201537516396</v>
      </c>
      <c r="I161" s="47">
        <f>'Environmental data'!I4/'Environmental data'!I146</f>
        <v>0.18585849144779887</v>
      </c>
      <c r="J161" s="47">
        <f>'Environmental data'!J4/'Environmental data'!J146</f>
        <v>0.17614765465280854</v>
      </c>
      <c r="K161" s="47">
        <f>'Environmental data'!K4/'Environmental data'!K146</f>
        <v>0.17773607564587154</v>
      </c>
      <c r="L161" s="47">
        <f>'Environmental data'!L4/'Environmental data'!L146</f>
        <v>0.17771762213218401</v>
      </c>
      <c r="M161" s="47">
        <f t="shared" ref="M161:V164" si="1">FORECAST(M$160,$B161:$L161,$B$160:$L$160)</f>
        <v>0.1914328906725915</v>
      </c>
      <c r="N161" s="47">
        <f t="shared" si="1"/>
        <v>0.19399126417688084</v>
      </c>
      <c r="O161" s="47">
        <f t="shared" si="1"/>
        <v>0.19654963768117018</v>
      </c>
      <c r="P161" s="47">
        <f t="shared" si="1"/>
        <v>0.19910801118545951</v>
      </c>
      <c r="Q161" s="47">
        <f t="shared" si="1"/>
        <v>0.20166638468974973</v>
      </c>
      <c r="R161" s="47">
        <f t="shared" si="1"/>
        <v>0.20422475819403907</v>
      </c>
      <c r="S161" s="47">
        <f t="shared" si="1"/>
        <v>0.2067831316983284</v>
      </c>
      <c r="T161" s="47">
        <f t="shared" si="1"/>
        <v>0.20934150520261774</v>
      </c>
      <c r="U161" s="47">
        <f t="shared" si="1"/>
        <v>0.21189987870690707</v>
      </c>
      <c r="V161" s="47">
        <f t="shared" si="1"/>
        <v>0.21445825221119641</v>
      </c>
    </row>
    <row r="162" spans="1:22">
      <c r="A162" s="18" t="s">
        <v>28</v>
      </c>
      <c r="B162" s="47">
        <f>SUM('Environmental data'!B9:B12)/'Environmental data'!B147</f>
        <v>3.2341526520051747E-2</v>
      </c>
      <c r="C162" s="47">
        <f>SUM('Environmental data'!C9:C12)/'Environmental data'!C147</f>
        <v>2.1015574994666098E-2</v>
      </c>
      <c r="D162" s="47">
        <f>SUM('Environmental data'!D9:D12)/'Environmental data'!D147</f>
        <v>2.738494236900188E-2</v>
      </c>
      <c r="E162" s="47">
        <f>SUM('Environmental data'!E9:E12)/'Environmental data'!E147</f>
        <v>2.3215152986886839E-2</v>
      </c>
      <c r="F162" s="47">
        <f>SUM('Environmental data'!F9:F12)/'Environmental data'!F147</f>
        <v>2.5355823420460964E-2</v>
      </c>
      <c r="G162" s="47">
        <f>SUM('Environmental data'!G9:G12)/'Environmental data'!G147</f>
        <v>2.821011673151751E-2</v>
      </c>
      <c r="H162" s="47">
        <f>SUM('Environmental data'!H9:H12)/'Environmental data'!H147</f>
        <v>3.204199855177408E-2</v>
      </c>
      <c r="I162" s="47">
        <f>SUM('Environmental data'!I9:I12)/'Environmental data'!I147</f>
        <v>2.5758492523122137E-2</v>
      </c>
      <c r="J162" s="47">
        <f>SUM('Environmental data'!J9:J12)/'Environmental data'!J147</f>
        <v>2.3033104928589117E-2</v>
      </c>
      <c r="K162" s="47">
        <f>SUM('Environmental data'!K9:K12)/'Environmental data'!K147</f>
        <v>2.7511767570199644E-2</v>
      </c>
      <c r="L162" s="47">
        <f>SUM('Environmental data'!L9:L12)/'Environmental data'!L147</f>
        <v>2.4774267686365842E-2</v>
      </c>
      <c r="M162" s="47">
        <f t="shared" si="1"/>
        <v>2.5705659917489632E-2</v>
      </c>
      <c r="N162" s="47">
        <f t="shared" si="1"/>
        <v>2.558625826309191E-2</v>
      </c>
      <c r="O162" s="47">
        <f t="shared" si="1"/>
        <v>2.5466856608694161E-2</v>
      </c>
      <c r="P162" s="47">
        <f t="shared" si="1"/>
        <v>2.5347454954296439E-2</v>
      </c>
      <c r="Q162" s="47">
        <f t="shared" si="1"/>
        <v>2.5228053299898717E-2</v>
      </c>
      <c r="R162" s="47">
        <f t="shared" si="1"/>
        <v>2.5108651645500996E-2</v>
      </c>
      <c r="S162" s="47">
        <f t="shared" si="1"/>
        <v>2.4989249991103274E-2</v>
      </c>
      <c r="T162" s="47">
        <f t="shared" si="1"/>
        <v>2.4869848336705552E-2</v>
      </c>
      <c r="U162" s="47">
        <f t="shared" si="1"/>
        <v>2.4750446682307803E-2</v>
      </c>
      <c r="V162" s="47">
        <f t="shared" si="1"/>
        <v>2.4631045027910081E-2</v>
      </c>
    </row>
    <row r="163" spans="1:22">
      <c r="A163" s="18" t="s">
        <v>30</v>
      </c>
      <c r="B163" s="47">
        <f>'Environmental data'!B13/'Environmental data'!B148</f>
        <v>8.5155058464667005E-2</v>
      </c>
      <c r="C163" s="47">
        <f>'Environmental data'!C13/'Environmental data'!C148</f>
        <v>5.6547619047619048E-2</v>
      </c>
      <c r="D163" s="47">
        <f>'Environmental data'!D13/'Environmental data'!D148</f>
        <v>8.1770860487387242E-2</v>
      </c>
      <c r="E163" s="47">
        <f>'Environmental data'!E13/'Environmental data'!E148</f>
        <v>8.4402296379459979E-2</v>
      </c>
      <c r="F163" s="47">
        <f>'Environmental data'!F13/'Environmental data'!F148</f>
        <v>7.5936129569633956E-2</v>
      </c>
      <c r="G163" s="47">
        <f>'Environmental data'!G13/'Environmental data'!G148</f>
        <v>7.4934036939313983E-2</v>
      </c>
      <c r="H163" s="47">
        <f>'Environmental data'!H13/'Environmental data'!H148</f>
        <v>0.10480673934588702</v>
      </c>
      <c r="I163" s="47">
        <f>'Environmental data'!I13/'Environmental data'!I148</f>
        <v>6.9227230910763576E-2</v>
      </c>
      <c r="J163" s="47">
        <f>'Environmental data'!J13/'Environmental data'!J148</f>
        <v>6.3867016622922129E-2</v>
      </c>
      <c r="K163" s="47">
        <f>'Environmental data'!K13/'Environmental data'!K148</f>
        <v>8.1889438943894388E-2</v>
      </c>
      <c r="L163" s="47">
        <f>'Environmental data'!L13/'Environmental data'!L148</f>
        <v>5.7042903842816878E-2</v>
      </c>
      <c r="M163" s="47">
        <f t="shared" si="1"/>
        <v>7.0813509344286762E-2</v>
      </c>
      <c r="N163" s="47">
        <f t="shared" si="1"/>
        <v>6.9955468014480493E-2</v>
      </c>
      <c r="O163" s="47">
        <f t="shared" si="1"/>
        <v>6.9097426684674446E-2</v>
      </c>
      <c r="P163" s="47">
        <f t="shared" si="1"/>
        <v>6.8239385354868176E-2</v>
      </c>
      <c r="Q163" s="47">
        <f t="shared" si="1"/>
        <v>6.7381344025061907E-2</v>
      </c>
      <c r="R163" s="47">
        <f t="shared" si="1"/>
        <v>6.6523302695255637E-2</v>
      </c>
      <c r="S163" s="47">
        <f t="shared" si="1"/>
        <v>6.5665261365449368E-2</v>
      </c>
      <c r="T163" s="47">
        <f t="shared" si="1"/>
        <v>6.480722003564332E-2</v>
      </c>
      <c r="U163" s="47">
        <f t="shared" si="1"/>
        <v>6.3949178705837051E-2</v>
      </c>
      <c r="V163" s="47">
        <f t="shared" si="1"/>
        <v>6.3091137376030781E-2</v>
      </c>
    </row>
    <row r="164" spans="1:22">
      <c r="A164" s="18" t="s">
        <v>27</v>
      </c>
      <c r="B164" s="47">
        <f>SUM('Environmental data'!B5:B7)/'Environmental data'!B149</f>
        <v>4.2981430084232533E-3</v>
      </c>
      <c r="C164" s="47">
        <f>SUM('Environmental data'!C5:C7)/'Environmental data'!C149</f>
        <v>4.360418651339135E-3</v>
      </c>
      <c r="D164" s="47">
        <f>SUM('Environmental data'!D5:D7)/'Environmental data'!D149</f>
        <v>4.7611589663273295E-3</v>
      </c>
      <c r="E164" s="47">
        <f>SUM('Environmental data'!E5:E7)/'Environmental data'!E149</f>
        <v>5.6814482958614208E-3</v>
      </c>
      <c r="F164" s="47">
        <f>SUM('Environmental data'!F5:F7)/'Environmental data'!F149</f>
        <v>6.0065239175619463E-3</v>
      </c>
      <c r="G164" s="47">
        <f>SUM('Environmental data'!G5:G7)/'Environmental data'!G149</f>
        <v>5.4750015041212926E-3</v>
      </c>
      <c r="H164" s="47">
        <f>SUM('Environmental data'!H5:H7)/'Environmental data'!H149</f>
        <v>1.0253489034463116E-2</v>
      </c>
      <c r="I164" s="47">
        <f>SUM('Environmental data'!I5:I7)/'Environmental data'!I149</f>
        <v>8.5320018655180938E-3</v>
      </c>
      <c r="J164" s="47">
        <f>SUM('Environmental data'!J5:J7)/'Environmental data'!J149</f>
        <v>6.9632891301008651E-3</v>
      </c>
      <c r="K164" s="47">
        <f>SUM('Environmental data'!K5:K7)/'Environmental data'!K149</f>
        <v>6.4907612344880759E-3</v>
      </c>
      <c r="L164" s="47">
        <f>SUM('Environmental data'!L5:L7)/'Environmental data'!L149</f>
        <v>6.3656983976000583E-3</v>
      </c>
      <c r="M164" s="47">
        <f t="shared" si="1"/>
        <v>8.2214636383103334E-3</v>
      </c>
      <c r="N164" s="47">
        <f t="shared" si="1"/>
        <v>8.5434055476377724E-3</v>
      </c>
      <c r="O164" s="47">
        <f t="shared" si="1"/>
        <v>8.8653474569652113E-3</v>
      </c>
      <c r="P164" s="47">
        <f t="shared" si="1"/>
        <v>9.1872893662926503E-3</v>
      </c>
      <c r="Q164" s="47">
        <f t="shared" si="1"/>
        <v>9.5092312756199782E-3</v>
      </c>
      <c r="R164" s="47">
        <f t="shared" si="1"/>
        <v>9.8311731849474171E-3</v>
      </c>
      <c r="S164" s="47">
        <f t="shared" si="1"/>
        <v>1.0153115094274856E-2</v>
      </c>
      <c r="T164" s="47">
        <f t="shared" si="1"/>
        <v>1.0475057003602295E-2</v>
      </c>
      <c r="U164" s="47">
        <f t="shared" si="1"/>
        <v>1.0796998912929623E-2</v>
      </c>
      <c r="V164" s="47">
        <f t="shared" si="1"/>
        <v>1.1118940822257062E-2</v>
      </c>
    </row>
    <row r="165" spans="1:22">
      <c r="A165" s="18" t="s">
        <v>29</v>
      </c>
      <c r="B165" s="47">
        <f>('Environmental data'!B14+'Environmental data'!B15)/'Environmental data'!B150</f>
        <v>0.58847831076428736</v>
      </c>
      <c r="C165" s="47">
        <f>('Environmental data'!C14+'Environmental data'!C15)/'Environmental data'!C150</f>
        <v>0.58840749414519911</v>
      </c>
      <c r="D165" s="47">
        <f>('Environmental data'!D14+'Environmental data'!D15)/'Environmental data'!D150</f>
        <v>0.65578058441073173</v>
      </c>
      <c r="E165" s="47">
        <f>('Environmental data'!E14+'Environmental data'!E15)/'Environmental data'!E150</f>
        <v>0.68609511815736235</v>
      </c>
      <c r="F165" s="47">
        <f>('Environmental data'!F14+'Environmental data'!F15)/'Environmental data'!F150</f>
        <v>0.74127639433064252</v>
      </c>
      <c r="G165" s="47">
        <f>('Environmental data'!G14+'Environmental data'!G15)/'Environmental data'!G150</f>
        <v>0.77017994858611827</v>
      </c>
      <c r="H165" s="47">
        <f>('Environmental data'!H14+'Environmental data'!H15)/'Environmental data'!H150</f>
        <v>0.79841698289176954</v>
      </c>
      <c r="I165" s="47">
        <f>('Environmental data'!I14+'Environmental data'!I15)/'Environmental data'!I150</f>
        <v>0.79535403379730929</v>
      </c>
      <c r="J165" s="47">
        <f>('Environmental data'!J14+'Environmental data'!J15)/'Environmental data'!J150</f>
        <v>0.76557017543859651</v>
      </c>
      <c r="K165" s="47">
        <f>('Environmental data'!K14+'Environmental data'!K15)/'Environmental data'!K150</f>
        <v>0.75498515061518878</v>
      </c>
      <c r="L165" s="47">
        <f>('Environmental data'!L14+'Environmental data'!L15)/'Environmental data'!L150</f>
        <v>0.76378896882494007</v>
      </c>
      <c r="M165" s="47">
        <f t="shared" ref="M165:S168" si="2">FORECAST(M$160,$B165:$L165,$B$160:$L$160)</f>
        <v>0.83609707522062138</v>
      </c>
      <c r="N165" s="47">
        <f t="shared" si="2"/>
        <v>0.855623358030698</v>
      </c>
      <c r="O165" s="47">
        <f t="shared" si="2"/>
        <v>0.87514964084076752</v>
      </c>
      <c r="P165" s="47">
        <f t="shared" si="2"/>
        <v>0.89467592365083703</v>
      </c>
      <c r="Q165" s="47">
        <f t="shared" si="2"/>
        <v>0.91420220646090655</v>
      </c>
      <c r="R165" s="47">
        <f t="shared" si="2"/>
        <v>0.93372848927098318</v>
      </c>
      <c r="S165" s="47">
        <f t="shared" si="2"/>
        <v>0.95325477208105269</v>
      </c>
      <c r="T165" s="47">
        <f>1-T178-T192-T205-T218</f>
        <v>0.95040986594764854</v>
      </c>
      <c r="U165" s="47">
        <f>1-U178-U192-U205-U218</f>
        <v>0.94756495981424793</v>
      </c>
      <c r="V165" s="47">
        <f>1-V178-V192-V205-V218</f>
        <v>0.94472005368084733</v>
      </c>
    </row>
    <row r="166" spans="1:22">
      <c r="A166" s="18" t="s">
        <v>9</v>
      </c>
      <c r="B166" s="47">
        <f>'Environmental data'!B8/'Environmental data'!B151</f>
        <v>7.6893502499038834E-3</v>
      </c>
      <c r="C166" s="47">
        <f>'Environmental data'!C8/'Environmental data'!C151</f>
        <v>5.7434588385449903E-3</v>
      </c>
      <c r="D166" s="47">
        <f>'Environmental data'!D8/'Environmental data'!D151</f>
        <v>8.6719894739989839E-3</v>
      </c>
      <c r="E166" s="47">
        <f>'Environmental data'!E8/'Environmental data'!E151</f>
        <v>9.935419771485347E-3</v>
      </c>
      <c r="F166" s="47">
        <f>'Environmental data'!F8/'Environmental data'!F151</f>
        <v>9.0652438550597025E-3</v>
      </c>
      <c r="G166" s="47">
        <f>'Environmental data'!G8/'Environmental data'!G151</f>
        <v>9.1766505225592664E-3</v>
      </c>
      <c r="H166" s="47">
        <f>'Environmental data'!H8/'Environmental data'!H151</f>
        <v>6.8371739680931883E-3</v>
      </c>
      <c r="I166" s="47">
        <f>'Environmental data'!I8/'Environmental data'!I151</f>
        <v>5.4249547920433997E-3</v>
      </c>
      <c r="J166" s="47">
        <f>'Environmental data'!J8/'Environmental data'!J151</f>
        <v>8.9910089910089919E-3</v>
      </c>
      <c r="K166" s="47">
        <f>'Environmental data'!K8/'Environmental data'!K151</f>
        <v>1.0640249495505412E-2</v>
      </c>
      <c r="L166" s="47">
        <f>'Environmental data'!L8/'Environmental data'!L151</f>
        <v>9.99649245878639E-3</v>
      </c>
      <c r="M166" s="47">
        <f t="shared" si="2"/>
        <v>9.5155047130409121E-3</v>
      </c>
      <c r="N166" s="47">
        <f t="shared" si="2"/>
        <v>9.7048768255630358E-3</v>
      </c>
      <c r="O166" s="47">
        <f t="shared" si="2"/>
        <v>9.8942489380851595E-3</v>
      </c>
      <c r="P166" s="47">
        <f t="shared" si="2"/>
        <v>1.0083621050607283E-2</v>
      </c>
      <c r="Q166" s="47">
        <f t="shared" si="2"/>
        <v>1.0272993163129407E-2</v>
      </c>
      <c r="R166" s="47">
        <f t="shared" si="2"/>
        <v>1.0462365275651531E-2</v>
      </c>
      <c r="S166" s="47">
        <f t="shared" si="2"/>
        <v>1.0651737388173654E-2</v>
      </c>
      <c r="T166" s="47">
        <f t="shared" ref="T166:V168" si="3">FORECAST(T$160,$B166:$L166,$B$160:$L$160)</f>
        <v>1.0841109500695778E-2</v>
      </c>
      <c r="U166" s="47">
        <f t="shared" si="3"/>
        <v>1.1030481613217902E-2</v>
      </c>
      <c r="V166" s="47">
        <f t="shared" si="3"/>
        <v>1.1219853725740025E-2</v>
      </c>
    </row>
    <row r="167" spans="1:22">
      <c r="A167" s="18" t="s">
        <v>15</v>
      </c>
      <c r="B167" s="47">
        <f>'Environmental data'!B16/'Environmental data'!B152</f>
        <v>0.28656716417910449</v>
      </c>
      <c r="C167" s="47">
        <f>'Environmental data'!C16/'Environmental data'!C152</f>
        <v>0.27754237288135591</v>
      </c>
      <c r="D167" s="47">
        <f>'Environmental data'!D16/'Environmental data'!D152</f>
        <v>0.34763175864423612</v>
      </c>
      <c r="E167" s="47">
        <f>'Environmental data'!E16/'Environmental data'!E152</f>
        <v>0.25195534061735025</v>
      </c>
      <c r="F167" s="47">
        <f>'Environmental data'!F16/'Environmental data'!F152</f>
        <v>0.39655918632330661</v>
      </c>
      <c r="G167" s="47">
        <f>'Environmental data'!G16/'Environmental data'!G152</f>
        <v>0.42827550491973071</v>
      </c>
      <c r="H167" s="47">
        <f>'Environmental data'!H16/'Environmental data'!H152</f>
        <v>0.37205731832139199</v>
      </c>
      <c r="I167" s="47">
        <f>'Environmental data'!I16/'Environmental data'!I152</f>
        <v>0.36431411530815111</v>
      </c>
      <c r="J167" s="47">
        <f>'Environmental data'!J16/'Environmental data'!J152</f>
        <v>0.36372224846480872</v>
      </c>
      <c r="K167" s="47">
        <f>'Environmental data'!K16/'Environmental data'!K152</f>
        <v>0.34071776694727512</v>
      </c>
      <c r="L167" s="47">
        <f>'Environmental data'!L16/'Environmental data'!L152</f>
        <v>0.35711216158143533</v>
      </c>
      <c r="M167" s="47">
        <f t="shared" si="2"/>
        <v>0.39080028787801702</v>
      </c>
      <c r="N167" s="47">
        <f t="shared" si="2"/>
        <v>0.39856313982453173</v>
      </c>
      <c r="O167" s="47">
        <f t="shared" si="2"/>
        <v>0.40632599177104822</v>
      </c>
      <c r="P167" s="47">
        <f t="shared" si="2"/>
        <v>0.41408884371756471</v>
      </c>
      <c r="Q167" s="47">
        <f t="shared" si="2"/>
        <v>0.42185169566407943</v>
      </c>
      <c r="R167" s="47">
        <f t="shared" si="2"/>
        <v>0.42961454761059592</v>
      </c>
      <c r="S167" s="47">
        <f t="shared" si="2"/>
        <v>0.43737739955711064</v>
      </c>
      <c r="T167" s="47">
        <f t="shared" si="3"/>
        <v>0.44514025150362713</v>
      </c>
      <c r="U167" s="47">
        <f t="shared" si="3"/>
        <v>0.45290310345014362</v>
      </c>
      <c r="V167" s="47">
        <f t="shared" si="3"/>
        <v>0.46066595539665833</v>
      </c>
    </row>
    <row r="168" spans="1:22">
      <c r="A168" s="18" t="s">
        <v>12</v>
      </c>
      <c r="B168" s="47">
        <f>'Environmental data'!B17/'Environmental data'!B153</f>
        <v>0.30057142857142854</v>
      </c>
      <c r="C168" s="47">
        <f>'Environmental data'!C17/'Environmental data'!C153</f>
        <v>0.26429240862230552</v>
      </c>
      <c r="D168" s="47">
        <f>'Environmental data'!D17/'Environmental data'!D153</f>
        <v>0.31072170535633642</v>
      </c>
      <c r="E168" s="47">
        <f>'Environmental data'!E17/'Environmental data'!E153</f>
        <v>0.29788302234122671</v>
      </c>
      <c r="F168" s="47">
        <f>'Environmental data'!F17/'Environmental data'!F153</f>
        <v>0.2861057382333978</v>
      </c>
      <c r="G168" s="47">
        <f>'Environmental data'!G17/'Environmental data'!G153</f>
        <v>0.2736156351791531</v>
      </c>
      <c r="H168" s="47">
        <f>'Environmental data'!H17/'Environmental data'!H153</f>
        <v>0.25971877584780811</v>
      </c>
      <c r="I168" s="47">
        <f>'Environmental data'!I17/'Environmental data'!I153</f>
        <v>0.27868852459016391</v>
      </c>
      <c r="J168" s="47">
        <f>'Environmental data'!J17/'Environmental data'!J153</f>
        <v>0.2776735459662289</v>
      </c>
      <c r="K168" s="47">
        <f>'Environmental data'!K17/'Environmental data'!K153</f>
        <v>0.29897528631705844</v>
      </c>
      <c r="L168" s="47">
        <f>'Environmental data'!L17/'Environmental data'!L153</f>
        <v>0.2837157246782317</v>
      </c>
      <c r="M168" s="47">
        <f t="shared" si="2"/>
        <v>0.27875284807784828</v>
      </c>
      <c r="N168" s="47">
        <f t="shared" si="2"/>
        <v>0.2777576894892575</v>
      </c>
      <c r="O168" s="47">
        <f t="shared" si="2"/>
        <v>0.27676253090066627</v>
      </c>
      <c r="P168" s="47">
        <f t="shared" si="2"/>
        <v>0.27576737231207549</v>
      </c>
      <c r="Q168" s="47">
        <f t="shared" si="2"/>
        <v>0.27477221372348426</v>
      </c>
      <c r="R168" s="47">
        <f t="shared" si="2"/>
        <v>0.27377705513489348</v>
      </c>
      <c r="S168" s="47">
        <f t="shared" si="2"/>
        <v>0.27278189654630225</v>
      </c>
      <c r="T168" s="47">
        <f t="shared" si="3"/>
        <v>0.27178673795771147</v>
      </c>
      <c r="U168" s="47">
        <f t="shared" si="3"/>
        <v>0.27079157936912024</v>
      </c>
      <c r="V168" s="47">
        <f t="shared" si="3"/>
        <v>0.26979642078052946</v>
      </c>
    </row>
    <row r="169" spans="1:22">
      <c r="A169" s="18" t="s">
        <v>13</v>
      </c>
      <c r="B169" s="47">
        <f>'Environmental data'!B18/'Environmental data'!B154</f>
        <v>0.52941176470588236</v>
      </c>
      <c r="C169" s="47">
        <f>'Environmental data'!C18/'Environmental data'!C154</f>
        <v>0.39534883720930231</v>
      </c>
      <c r="D169" s="47">
        <f>'Environmental data'!D18/'Environmental data'!D154</f>
        <v>1.8772848532753683E-2</v>
      </c>
      <c r="E169" s="47">
        <f>'Environmental data'!E18/'Environmental data'!E154</f>
        <v>1.6946129147342132E-2</v>
      </c>
      <c r="F169" s="47">
        <f>'Environmental data'!F18/'Environmental data'!F154</f>
        <v>1.5414918215295025E-2</v>
      </c>
      <c r="G169" s="47">
        <f>'Environmental data'!G18/'Environmental data'!G154</f>
        <v>1.3722126929674099E-2</v>
      </c>
      <c r="H169" s="47">
        <f>'Environmental data'!H18/'Environmental data'!H154</f>
        <v>1.1794439764111205E-2</v>
      </c>
      <c r="I169" s="47">
        <f>'Environmental data'!I18/'Environmental data'!I154</f>
        <v>1.1387900355871887E-2</v>
      </c>
      <c r="J169" s="47">
        <f>'Environmental data'!J18/'Environmental data'!J154</f>
        <v>1.2391573729863693E-2</v>
      </c>
      <c r="K169" s="47">
        <f>'Environmental data'!K18/'Environmental data'!K154</f>
        <v>1.2910798122065728E-2</v>
      </c>
      <c r="L169" s="47">
        <f>'Environmental data'!L18/'Environmental data'!L154</f>
        <v>1.2450481041312959E-2</v>
      </c>
      <c r="M169" s="47"/>
      <c r="N169" s="47"/>
      <c r="O169" s="47"/>
      <c r="P169" s="47"/>
      <c r="Q169" s="47"/>
      <c r="R169" s="47"/>
      <c r="S169" s="47"/>
      <c r="T169" s="47"/>
      <c r="U169" s="47"/>
      <c r="V169" s="47"/>
    </row>
    <row r="170" spans="1:22">
      <c r="A170" s="18" t="s">
        <v>44</v>
      </c>
      <c r="B170" s="47">
        <f>SUM('Environmental data'!B19:B21)/'Environmental data'!B155</f>
        <v>6.5256364288275373E-2</v>
      </c>
      <c r="C170" s="47">
        <f>SUM('Environmental data'!C19:C21)/'Environmental data'!C155</f>
        <v>4.4197031039136303E-2</v>
      </c>
      <c r="D170" s="47">
        <f>SUM('Environmental data'!D19:D21)/'Environmental data'!D155</f>
        <v>5.2908312424965083E-2</v>
      </c>
      <c r="E170" s="47">
        <f>SUM('Environmental data'!E19:E21)/'Environmental data'!E155</f>
        <v>7.3043958042045734E-2</v>
      </c>
      <c r="F170" s="47">
        <f>SUM('Environmental data'!F19:F21)/'Environmental data'!F155</f>
        <v>4.0667932570733159E-2</v>
      </c>
      <c r="G170" s="47">
        <f>SUM('Environmental data'!G19:G21)/'Environmental data'!G155</f>
        <v>3.2312185422233269E-2</v>
      </c>
      <c r="H170" s="47">
        <f>SUM('Environmental data'!H19:H21)/'Environmental data'!H155</f>
        <v>4.8395426042050903E-2</v>
      </c>
      <c r="I170" s="47">
        <f>SUM('Environmental data'!I19:I21)/'Environmental data'!I155</f>
        <v>4.1643177459426237E-2</v>
      </c>
      <c r="J170" s="47">
        <f>SUM('Environmental data'!J19:J21)/'Environmental data'!J155</f>
        <v>3.9450617493605601E-2</v>
      </c>
      <c r="K170" s="47">
        <f>SUM('Environmental data'!K19:K21)/'Environmental data'!K155</f>
        <v>3.4706616729088639E-2</v>
      </c>
      <c r="L170" s="47">
        <f>SUM('Environmental data'!L19:L21)/'Environmental data'!L155</f>
        <v>4.4202578242186652E-2</v>
      </c>
      <c r="M170" s="47">
        <f t="shared" ref="M170:V170" si="4">FORECAST(M$160,$B170:$L170,$B$160:$L$160)</f>
        <v>3.3961595979870474E-2</v>
      </c>
      <c r="N170" s="47">
        <f t="shared" si="4"/>
        <v>3.1791798343882682E-2</v>
      </c>
      <c r="O170" s="47">
        <f t="shared" si="4"/>
        <v>2.9622000707894891E-2</v>
      </c>
      <c r="P170" s="47">
        <f t="shared" si="4"/>
        <v>2.74522030719071E-2</v>
      </c>
      <c r="Q170" s="47">
        <f t="shared" si="4"/>
        <v>2.5282405435920197E-2</v>
      </c>
      <c r="R170" s="47">
        <f t="shared" si="4"/>
        <v>2.3112607799932405E-2</v>
      </c>
      <c r="S170" s="47">
        <f t="shared" si="4"/>
        <v>2.0942810163944614E-2</v>
      </c>
      <c r="T170" s="47">
        <f t="shared" si="4"/>
        <v>1.8773012527956823E-2</v>
      </c>
      <c r="U170" s="47">
        <f t="shared" si="4"/>
        <v>1.660321489196992E-2</v>
      </c>
      <c r="V170" s="47">
        <f t="shared" si="4"/>
        <v>1.4433417255982128E-2</v>
      </c>
    </row>
    <row r="172" spans="1:22">
      <c r="A172" t="s">
        <v>132</v>
      </c>
    </row>
    <row r="173" spans="1:22">
      <c r="A173" s="18" t="s">
        <v>87</v>
      </c>
      <c r="B173" s="39">
        <v>2010</v>
      </c>
      <c r="C173" s="39">
        <v>2011</v>
      </c>
      <c r="D173" s="39">
        <v>2012</v>
      </c>
      <c r="E173" s="39">
        <v>2013</v>
      </c>
      <c r="F173" s="39">
        <v>2014</v>
      </c>
      <c r="G173" s="39">
        <v>2015</v>
      </c>
      <c r="H173" s="39">
        <v>2016</v>
      </c>
      <c r="I173" s="39">
        <v>2017</v>
      </c>
      <c r="J173" s="39">
        <v>2018</v>
      </c>
      <c r="K173" s="39">
        <v>2019</v>
      </c>
      <c r="L173" s="39">
        <v>2020</v>
      </c>
      <c r="M173" s="39">
        <v>2021</v>
      </c>
      <c r="N173" s="39">
        <v>2022</v>
      </c>
      <c r="O173" s="39">
        <v>2023</v>
      </c>
      <c r="P173" s="39">
        <v>2024</v>
      </c>
      <c r="Q173" s="39">
        <v>2025</v>
      </c>
      <c r="R173" s="39">
        <v>2026</v>
      </c>
      <c r="S173" s="39">
        <v>2027</v>
      </c>
      <c r="T173" s="39">
        <v>2028</v>
      </c>
      <c r="U173" s="39">
        <v>2029</v>
      </c>
      <c r="V173" s="39">
        <v>2030</v>
      </c>
    </row>
    <row r="174" spans="1:22">
      <c r="A174" s="18" t="s">
        <v>95</v>
      </c>
      <c r="B174" s="47">
        <f>'Environmental data'!B28/'Environmental data'!B146</f>
        <v>1.168566967876236E-2</v>
      </c>
      <c r="C174" s="47">
        <f>'Environmental data'!C28/'Environmental data'!C146</f>
        <v>1.5666955620863902E-2</v>
      </c>
      <c r="D174" s="47">
        <f>'Environmental data'!D28/'Environmental data'!D146</f>
        <v>2.0657883389256698E-2</v>
      </c>
      <c r="E174" s="47">
        <f>'Environmental data'!E28/'Environmental data'!E146</f>
        <v>2.5745080883858597E-2</v>
      </c>
      <c r="F174" s="47">
        <f>'Environmental data'!F28/'Environmental data'!F146</f>
        <v>2.8515346181299073E-2</v>
      </c>
      <c r="G174" s="47">
        <f>'Environmental data'!G28/'Environmental data'!G146</f>
        <v>3.2335058102057529E-2</v>
      </c>
      <c r="H174" s="47">
        <f>'Environmental data'!H28/'Environmental data'!H146</f>
        <v>3.9998671692098225E-2</v>
      </c>
      <c r="I174" s="47">
        <f>'Environmental data'!I28/'Environmental data'!I146</f>
        <v>4.7449917437766768E-2</v>
      </c>
      <c r="J174" s="47">
        <f>'Environmental data'!J28/'Environmental data'!J146</f>
        <v>5.2296738959497907E-2</v>
      </c>
      <c r="K174" s="47">
        <f>'Environmental data'!K28/'Environmental data'!K146</f>
        <v>5.5323271222849045E-2</v>
      </c>
      <c r="L174" s="47">
        <f>'Environmental data'!L28/'Environmental data'!L146</f>
        <v>6.1171158211955907E-2</v>
      </c>
      <c r="M174" s="47">
        <f t="shared" ref="M174:V181" si="5">FORECAST(M$173,$B174:$L174,$B$173:$L$173)</f>
        <v>6.585119214747337E-2</v>
      </c>
      <c r="N174" s="47">
        <f t="shared" si="5"/>
        <v>7.0904485514775573E-2</v>
      </c>
      <c r="O174" s="47">
        <f t="shared" si="5"/>
        <v>7.5957778882077776E-2</v>
      </c>
      <c r="P174" s="47">
        <f t="shared" si="5"/>
        <v>8.1011072249379978E-2</v>
      </c>
      <c r="Q174" s="47">
        <f t="shared" si="5"/>
        <v>8.6064365616682181E-2</v>
      </c>
      <c r="R174" s="47">
        <f t="shared" si="5"/>
        <v>9.1117658983984384E-2</v>
      </c>
      <c r="S174" s="47">
        <f t="shared" si="5"/>
        <v>9.6170952351286587E-2</v>
      </c>
      <c r="T174" s="47">
        <f t="shared" si="5"/>
        <v>0.10122424571858879</v>
      </c>
      <c r="U174" s="47">
        <f t="shared" si="5"/>
        <v>0.10627753908589277</v>
      </c>
      <c r="V174" s="47">
        <f t="shared" si="5"/>
        <v>0.11133083245319497</v>
      </c>
    </row>
    <row r="175" spans="1:22">
      <c r="A175" s="18" t="s">
        <v>28</v>
      </c>
      <c r="B175" s="47">
        <f>SUM('Environmental data'!B33:B36)/'Environmental data'!B147</f>
        <v>3.5281665294601906E-3</v>
      </c>
      <c r="C175" s="47">
        <f>SUM('Environmental data'!C33:C36)/'Environmental data'!C147</f>
        <v>4.1604437806699382E-3</v>
      </c>
      <c r="D175" s="47">
        <f>SUM('Environmental data'!D33:D36)/'Environmental data'!D147</f>
        <v>5.7120085015940486E-3</v>
      </c>
      <c r="E175" s="47">
        <f>SUM('Environmental data'!E33:E36)/'Environmental data'!E147</f>
        <v>7.0713938805245262E-3</v>
      </c>
      <c r="F175" s="47">
        <f>SUM('Environmental data'!F33:F36)/'Environmental data'!F147</f>
        <v>8.9141566712558091E-3</v>
      </c>
      <c r="G175" s="47">
        <f>SUM('Environmental data'!G33:G36)/'Environmental data'!G147</f>
        <v>1.0797665369649805E-2</v>
      </c>
      <c r="H175" s="47">
        <f>SUM('Environmental data'!H33:H36)/'Environmental data'!H147</f>
        <v>1.5296886314265025E-2</v>
      </c>
      <c r="I175" s="47">
        <f>SUM('Environmental data'!I33:I36)/'Environmental data'!I147</f>
        <v>1.7546892557697296E-2</v>
      </c>
      <c r="J175" s="47">
        <f>SUM('Environmental data'!J33:J36)/'Environmental data'!J147</f>
        <v>2.2455213407083299E-2</v>
      </c>
      <c r="K175" s="47">
        <f>SUM('Environmental data'!K33:K36)/'Environmental data'!K147</f>
        <v>2.2804739490342476E-2</v>
      </c>
      <c r="L175" s="47">
        <f>SUM('Environmental data'!L33:L36)/'Environmental data'!L147</f>
        <v>2.7517997658145773E-2</v>
      </c>
      <c r="M175" s="47">
        <f t="shared" si="5"/>
        <v>2.8096306570750684E-2</v>
      </c>
      <c r="N175" s="47">
        <f t="shared" si="5"/>
        <v>3.0569849117986436E-2</v>
      </c>
      <c r="O175" s="47">
        <f t="shared" si="5"/>
        <v>3.3043391665222188E-2</v>
      </c>
      <c r="P175" s="47">
        <f t="shared" si="5"/>
        <v>3.551693421245794E-2</v>
      </c>
      <c r="Q175" s="47">
        <f t="shared" si="5"/>
        <v>3.7990476759693692E-2</v>
      </c>
      <c r="R175" s="47">
        <f t="shared" si="5"/>
        <v>4.0464019306929444E-2</v>
      </c>
      <c r="S175" s="47">
        <f t="shared" si="5"/>
        <v>4.2937561854165196E-2</v>
      </c>
      <c r="T175" s="47">
        <f t="shared" si="5"/>
        <v>4.5411104401400948E-2</v>
      </c>
      <c r="U175" s="47">
        <f t="shared" si="5"/>
        <v>4.78846469486367E-2</v>
      </c>
      <c r="V175" s="47">
        <f t="shared" si="5"/>
        <v>5.035818949587334E-2</v>
      </c>
    </row>
    <row r="176" spans="1:22">
      <c r="A176" s="18" t="s">
        <v>30</v>
      </c>
      <c r="B176" s="47">
        <f>'Environmental data'!B37/'Environmental data'!B148</f>
        <v>3.2409761057447888E-3</v>
      </c>
      <c r="C176" s="47">
        <f>'Environmental data'!C37/'Environmental data'!C148</f>
        <v>4.329004329004329E-3</v>
      </c>
      <c r="D176" s="47">
        <f>'Environmental data'!D37/'Environmental data'!D148</f>
        <v>6.6678923149111084E-3</v>
      </c>
      <c r="E176" s="47">
        <f>'Environmental data'!E37/'Environmental data'!E148</f>
        <v>8.1217304063253958E-3</v>
      </c>
      <c r="F176" s="47">
        <f>'Environmental data'!F37/'Environmental data'!F148</f>
        <v>8.9073868249501427E-3</v>
      </c>
      <c r="G176" s="47">
        <f>'Environmental data'!G37/'Environmental data'!G148</f>
        <v>1.108179419525066E-2</v>
      </c>
      <c r="H176" s="47">
        <f>'Environmental data'!H37/'Environmental data'!H148</f>
        <v>1.2388503468780971E-2</v>
      </c>
      <c r="I176" s="47">
        <f>'Environmental data'!I37/'Environmental data'!I148</f>
        <v>1.4259429622815088E-2</v>
      </c>
      <c r="J176" s="47">
        <f>'Environmental data'!J37/'Environmental data'!J148</f>
        <v>1.3779527559055118E-2</v>
      </c>
      <c r="K176" s="47">
        <f>'Environmental data'!K37/'Environmental data'!K148</f>
        <v>1.5264026402640265E-2</v>
      </c>
      <c r="L176" s="47">
        <f>'Environmental data'!L37/'Environmental data'!L148</f>
        <v>2.0543423411923559E-2</v>
      </c>
      <c r="M176" s="47">
        <f t="shared" si="5"/>
        <v>1.9908176547473566E-2</v>
      </c>
      <c r="N176" s="47">
        <f t="shared" si="5"/>
        <v>2.1429483325970722E-2</v>
      </c>
      <c r="O176" s="47">
        <f t="shared" si="5"/>
        <v>2.2950790104467877E-2</v>
      </c>
      <c r="P176" s="47">
        <f t="shared" si="5"/>
        <v>2.4472096882965033E-2</v>
      </c>
      <c r="Q176" s="47">
        <f t="shared" si="5"/>
        <v>2.5993403661461745E-2</v>
      </c>
      <c r="R176" s="47">
        <f t="shared" si="5"/>
        <v>2.75147104399589E-2</v>
      </c>
      <c r="S176" s="47">
        <f t="shared" si="5"/>
        <v>2.9036017218456056E-2</v>
      </c>
      <c r="T176" s="47">
        <f t="shared" si="5"/>
        <v>3.0557323996953212E-2</v>
      </c>
      <c r="U176" s="47">
        <f t="shared" si="5"/>
        <v>3.2078630775450367E-2</v>
      </c>
      <c r="V176" s="47">
        <f t="shared" si="5"/>
        <v>3.3599937553947523E-2</v>
      </c>
    </row>
    <row r="177" spans="1:23">
      <c r="A177" s="18" t="s">
        <v>27</v>
      </c>
      <c r="B177" s="47">
        <f>SUM('Environmental data'!B29:B31)/'Environmental data'!B149</f>
        <v>2.0833189139056348E-2</v>
      </c>
      <c r="C177" s="47">
        <f>SUM('Environmental data'!C29:C31)/'Environmental data'!C149</f>
        <v>2.9889966561598907E-2</v>
      </c>
      <c r="D177" s="47">
        <f>SUM('Environmental data'!D29:D31)/'Environmental data'!D149</f>
        <v>4.2067345340642132E-2</v>
      </c>
      <c r="E177" s="47">
        <f>SUM('Environmental data'!E29:E31)/'Environmental data'!E149</f>
        <v>4.8558628403690587E-2</v>
      </c>
      <c r="F177" s="47">
        <f>SUM('Environmental data'!F29:F31)/'Environmental data'!F149</f>
        <v>5.1293335434625532E-2</v>
      </c>
      <c r="G177" s="47">
        <f>SUM('Environmental data'!G29:G31)/'Environmental data'!G149</f>
        <v>5.3245893748871911E-2</v>
      </c>
      <c r="H177" s="47">
        <f>SUM('Environmental data'!H29:H31)/'Environmental data'!H149</f>
        <v>6.4084306465394481E-2</v>
      </c>
      <c r="I177" s="47">
        <f>SUM('Environmental data'!I29:I31)/'Environmental data'!I149</f>
        <v>7.4620723711283643E-2</v>
      </c>
      <c r="J177" s="47">
        <f>SUM('Environmental data'!J29:J31)/'Environmental data'!J149</f>
        <v>7.5264963391531409E-2</v>
      </c>
      <c r="K177" s="47">
        <f>SUM('Environmental data'!K29:K31)/'Environmental data'!K149</f>
        <v>8.2564472408047554E-2</v>
      </c>
      <c r="L177" s="47">
        <f>SUM('Environmental data'!L29:L31)/'Environmental data'!L149</f>
        <v>9.3656252286529587E-2</v>
      </c>
      <c r="M177" s="47">
        <f t="shared" si="5"/>
        <v>9.8151989985851174E-2</v>
      </c>
      <c r="N177" s="47">
        <f t="shared" si="5"/>
        <v>0.10487309321241156</v>
      </c>
      <c r="O177" s="47">
        <f t="shared" si="5"/>
        <v>0.11159419643897373</v>
      </c>
      <c r="P177" s="47">
        <f t="shared" si="5"/>
        <v>0.11831529966553589</v>
      </c>
      <c r="Q177" s="47">
        <f t="shared" si="5"/>
        <v>0.12503640289209628</v>
      </c>
      <c r="R177" s="47">
        <f t="shared" si="5"/>
        <v>0.13175750611865844</v>
      </c>
      <c r="S177" s="47">
        <f t="shared" si="5"/>
        <v>0.1384786093452206</v>
      </c>
      <c r="T177" s="47">
        <f t="shared" si="5"/>
        <v>0.14519971257178277</v>
      </c>
      <c r="U177" s="47">
        <f t="shared" si="5"/>
        <v>0.15192081579834316</v>
      </c>
      <c r="V177" s="47">
        <f t="shared" si="5"/>
        <v>0.15864191902490532</v>
      </c>
    </row>
    <row r="178" spans="1:23">
      <c r="A178" s="18" t="s">
        <v>29</v>
      </c>
      <c r="B178" s="47">
        <f>('Environmental data'!B38+'Environmental data'!B39)/'Environmental data'!B150</f>
        <v>2.2951572182694515E-4</v>
      </c>
      <c r="C178" s="47">
        <f>('Environmental data'!C38+'Environmental data'!C39)/'Environmental data'!C150</f>
        <v>5.0184008029441286E-4</v>
      </c>
      <c r="D178" s="47">
        <f>('Environmental data'!D38+'Environmental data'!D39)/'Environmental data'!D150</f>
        <v>4.4839698079366275E-4</v>
      </c>
      <c r="E178" s="47">
        <f>('Environmental data'!E38+'Environmental data'!E39)/'Environmental data'!E150</f>
        <v>6.2343945311891169E-4</v>
      </c>
      <c r="F178" s="47">
        <f>('Environmental data'!F38+'Environmental data'!F39)/'Environmental data'!F150</f>
        <v>1.4199689710484107E-3</v>
      </c>
      <c r="G178" s="47">
        <f>('Environmental data'!G38+'Environmental data'!G39)/'Environmental data'!G150</f>
        <v>3.3419023136246786E-3</v>
      </c>
      <c r="H178" s="47">
        <f>('Environmental data'!H38+'Environmental data'!H39)/'Environmental data'!H150</f>
        <v>6.414969578240423E-3</v>
      </c>
      <c r="I178" s="47">
        <f>('Environmental data'!I38+'Environmental data'!I39)/'Environmental data'!I150</f>
        <v>9.776081188026628E-3</v>
      </c>
      <c r="J178" s="47">
        <f>('Environmental data'!J38+'Environmental data'!J39)/'Environmental data'!J150</f>
        <v>1.381578947368421E-2</v>
      </c>
      <c r="K178" s="47">
        <f>('Environmental data'!K38+'Environmental data'!K39)/'Environmental data'!K150</f>
        <v>1.7394993635977938E-2</v>
      </c>
      <c r="L178" s="47">
        <f>('Environmental data'!L38+'Environmental data'!L39)/'Environmental data'!L150</f>
        <v>1.9984012789768184E-2</v>
      </c>
      <c r="M178" s="47">
        <f t="shared" si="5"/>
        <v>1.9254495168842922E-2</v>
      </c>
      <c r="N178" s="47">
        <f t="shared" si="5"/>
        <v>2.1343109360826062E-2</v>
      </c>
      <c r="O178" s="47">
        <f t="shared" si="5"/>
        <v>2.3431723552809203E-2</v>
      </c>
      <c r="P178" s="47">
        <f t="shared" si="5"/>
        <v>2.5520337744791455E-2</v>
      </c>
      <c r="Q178" s="47">
        <f t="shared" si="5"/>
        <v>2.7608951936774595E-2</v>
      </c>
      <c r="R178" s="47">
        <f t="shared" si="5"/>
        <v>2.9697566128757735E-2</v>
      </c>
      <c r="S178" s="47">
        <f t="shared" si="5"/>
        <v>3.1786180320740876E-2</v>
      </c>
      <c r="T178" s="47">
        <f t="shared" si="5"/>
        <v>3.3874794512723128E-2</v>
      </c>
      <c r="U178" s="47">
        <f t="shared" si="5"/>
        <v>3.5963408704706268E-2</v>
      </c>
      <c r="V178" s="47">
        <f t="shared" si="5"/>
        <v>3.8052022896689408E-2</v>
      </c>
    </row>
    <row r="179" spans="1:23">
      <c r="A179" s="18" t="s">
        <v>9</v>
      </c>
      <c r="B179" s="47">
        <f>'Environmental data'!B32/'Environmental data'!B151</f>
        <v>6.6897347174163777E-2</v>
      </c>
      <c r="C179" s="47">
        <f>'Environmental data'!C32/'Environmental data'!C151</f>
        <v>7.2431397574984041E-2</v>
      </c>
      <c r="D179" s="47">
        <f>'Environmental data'!D32/'Environmental data'!D151</f>
        <v>8.5045303669148642E-2</v>
      </c>
      <c r="E179" s="47">
        <f>'Environmental data'!E32/'Environmental data'!E151</f>
        <v>0.10161726555169179</v>
      </c>
      <c r="F179" s="47">
        <f>'Environmental data'!F32/'Environmental data'!F151</f>
        <v>0.10002849076640162</v>
      </c>
      <c r="G179" s="47">
        <f>'Environmental data'!G32/'Environmental data'!G151</f>
        <v>0.10400203925567168</v>
      </c>
      <c r="H179" s="47">
        <f>'Environmental data'!H32/'Environmental data'!H151</f>
        <v>0.11749810078500886</v>
      </c>
      <c r="I179" s="47">
        <f>'Environmental data'!I32/'Environmental data'!I151</f>
        <v>0.12454792043399639</v>
      </c>
      <c r="J179" s="47">
        <f>'Environmental data'!J32/'Environmental data'!J151</f>
        <v>0.12627372627372627</v>
      </c>
      <c r="K179" s="47">
        <f>'Environmental data'!K32/'Environmental data'!K151</f>
        <v>0.12217941662080352</v>
      </c>
      <c r="L179" s="47">
        <f>'Environmental data'!L32/'Environmental data'!L151</f>
        <v>0.12732374605401614</v>
      </c>
      <c r="M179" s="47">
        <f t="shared" si="5"/>
        <v>0.141884446278846</v>
      </c>
      <c r="N179" s="47">
        <f t="shared" si="5"/>
        <v>0.14814026680775072</v>
      </c>
      <c r="O179" s="47">
        <f t="shared" si="5"/>
        <v>0.15439608733665544</v>
      </c>
      <c r="P179" s="47">
        <f t="shared" si="5"/>
        <v>0.16065190786556016</v>
      </c>
      <c r="Q179" s="47">
        <f t="shared" si="5"/>
        <v>0.16690772839446488</v>
      </c>
      <c r="R179" s="47">
        <f t="shared" si="5"/>
        <v>0.17316354892336783</v>
      </c>
      <c r="S179" s="47">
        <f t="shared" si="5"/>
        <v>0.17941936945227255</v>
      </c>
      <c r="T179" s="47">
        <f t="shared" si="5"/>
        <v>0.18567518998117727</v>
      </c>
      <c r="U179" s="47">
        <f t="shared" si="5"/>
        <v>0.19193101051008199</v>
      </c>
      <c r="V179" s="47">
        <f t="shared" si="5"/>
        <v>0.19818683103898671</v>
      </c>
    </row>
    <row r="180" spans="1:23">
      <c r="A180" s="18" t="s">
        <v>15</v>
      </c>
      <c r="B180" s="47">
        <f>'Environmental data'!B40/'Environmental data'!B152</f>
        <v>0</v>
      </c>
      <c r="C180" s="47">
        <f>'Environmental data'!C40/'Environmental data'!C152</f>
        <v>7.0621468926553672E-4</v>
      </c>
      <c r="D180" s="47">
        <f>'Environmental data'!D40/'Environmental data'!D152</f>
        <v>3.0417778881370663E-3</v>
      </c>
      <c r="E180" s="47">
        <f>'Environmental data'!E40/'Environmental data'!E152</f>
        <v>7.1646068421995336E-3</v>
      </c>
      <c r="F180" s="47">
        <f>'Environmental data'!F40/'Environmental data'!F152</f>
        <v>1.0008656135035706E-2</v>
      </c>
      <c r="G180" s="47">
        <f>'Environmental data'!G40/'Environmental data'!G152</f>
        <v>1.7089590885551526E-2</v>
      </c>
      <c r="H180" s="47">
        <f>'Environmental data'!H40/'Environmental data'!H152</f>
        <v>2.8147389969293755E-2</v>
      </c>
      <c r="I180" s="47">
        <f>'Environmental data'!I40/'Environmental data'!I152</f>
        <v>3.1312127236580514E-2</v>
      </c>
      <c r="J180" s="47">
        <f>'Environmental data'!J40/'Environmental data'!J152</f>
        <v>3.2120925838450637E-2</v>
      </c>
      <c r="K180" s="47">
        <f>'Environmental data'!K40/'Environmental data'!K152</f>
        <v>3.4559149313247675E-2</v>
      </c>
      <c r="L180" s="47">
        <f>'Environmental data'!L40/'Environmental data'!L152</f>
        <v>4.1684572410829394E-2</v>
      </c>
      <c r="M180" s="47">
        <f t="shared" si="5"/>
        <v>4.5848954783910045E-2</v>
      </c>
      <c r="N180" s="47">
        <f t="shared" si="5"/>
        <v>5.0371734956856429E-2</v>
      </c>
      <c r="O180" s="47">
        <f t="shared" si="5"/>
        <v>5.4894515129801036E-2</v>
      </c>
      <c r="P180" s="47">
        <f t="shared" si="5"/>
        <v>5.9417295302747419E-2</v>
      </c>
      <c r="Q180" s="47">
        <f t="shared" si="5"/>
        <v>6.3940075475693803E-2</v>
      </c>
      <c r="R180" s="47">
        <f t="shared" si="5"/>
        <v>6.846285564863841E-2</v>
      </c>
      <c r="S180" s="47">
        <f t="shared" si="5"/>
        <v>7.2985635821584793E-2</v>
      </c>
      <c r="T180" s="47">
        <f t="shared" si="5"/>
        <v>7.7508415994531177E-2</v>
      </c>
      <c r="U180" s="47">
        <f t="shared" si="5"/>
        <v>8.2031196167475784E-2</v>
      </c>
      <c r="V180" s="47">
        <f t="shared" si="5"/>
        <v>8.6553976340422167E-2</v>
      </c>
    </row>
    <row r="181" spans="1:23">
      <c r="A181" s="18" t="s">
        <v>12</v>
      </c>
      <c r="B181" s="47">
        <f>'Environmental data'!B41/'Environmental data'!B153</f>
        <v>2.4E-2</v>
      </c>
      <c r="C181" s="47">
        <f>'Environmental data'!C41/'Environmental data'!C153</f>
        <v>6.6541705716963453E-2</v>
      </c>
      <c r="D181" s="47">
        <f>'Environmental data'!D41/'Environmental data'!D153</f>
        <v>8.4906512510161694E-2</v>
      </c>
      <c r="E181" s="47">
        <f>'Environmental data'!E41/'Environmental data'!E153</f>
        <v>9.9740607480545571E-2</v>
      </c>
      <c r="F181" s="47">
        <f>'Environmental data'!F41/'Environmental data'!F153</f>
        <v>9.2520954223081889E-2</v>
      </c>
      <c r="G181" s="47">
        <f>'Environmental data'!G41/'Environmental data'!G153</f>
        <v>0.10342019543973942</v>
      </c>
      <c r="H181" s="47">
        <f>'Environmental data'!H41/'Environmental data'!H153</f>
        <v>0.11248966087675766</v>
      </c>
      <c r="I181" s="47">
        <f>'Environmental data'!I41/'Environmental data'!I153</f>
        <v>0.14008941877794337</v>
      </c>
      <c r="J181" s="47">
        <f>'Environmental data'!J41/'Environmental data'!J153</f>
        <v>0.14383989993746091</v>
      </c>
      <c r="K181" s="47">
        <f>'Environmental data'!K41/'Environmental data'!K153</f>
        <v>0.13743218806509946</v>
      </c>
      <c r="L181" s="47">
        <f>'Environmental data'!L41/'Environmental data'!L153</f>
        <v>0.13766088416340236</v>
      </c>
      <c r="M181" s="47">
        <f t="shared" si="5"/>
        <v>0.16547652111228217</v>
      </c>
      <c r="N181" s="47">
        <f t="shared" si="5"/>
        <v>0.17574318330991545</v>
      </c>
      <c r="O181" s="47">
        <f t="shared" si="5"/>
        <v>0.18600984550755228</v>
      </c>
      <c r="P181" s="47">
        <f t="shared" si="5"/>
        <v>0.19627650770518912</v>
      </c>
      <c r="Q181" s="47">
        <f t="shared" si="5"/>
        <v>0.2065431699028224</v>
      </c>
      <c r="R181" s="47">
        <f t="shared" si="5"/>
        <v>0.21680983210045923</v>
      </c>
      <c r="S181" s="47">
        <f t="shared" si="5"/>
        <v>0.22707649429809607</v>
      </c>
      <c r="T181" s="47">
        <f t="shared" si="5"/>
        <v>0.23734315649572935</v>
      </c>
      <c r="U181" s="47">
        <f t="shared" si="5"/>
        <v>0.24760981869336618</v>
      </c>
      <c r="V181" s="47">
        <f t="shared" si="5"/>
        <v>0.25787648089100301</v>
      </c>
    </row>
    <row r="182" spans="1:23">
      <c r="A182" s="18" t="s">
        <v>13</v>
      </c>
      <c r="B182" s="47">
        <f>'Environmental data'!B42/'Environmental data'!B154</f>
        <v>0.23529411764705882</v>
      </c>
      <c r="C182" s="47">
        <f>'Environmental data'!C42/'Environmental data'!C154</f>
        <v>0.30232558139534882</v>
      </c>
      <c r="D182" s="47">
        <f>'Environmental data'!D42/'Environmental data'!D154</f>
        <v>3.2901887165299869E-2</v>
      </c>
      <c r="E182" s="47">
        <f>'Environmental data'!E42/'Environmental data'!E154</f>
        <v>5.4138423118087767E-2</v>
      </c>
      <c r="F182" s="47">
        <f>'Environmental data'!F42/'Environmental data'!F154</f>
        <v>6.0632011646827091E-2</v>
      </c>
      <c r="G182" s="47">
        <f>'Environmental data'!G42/'Environmental data'!G154</f>
        <v>7.5471698113207544E-2</v>
      </c>
      <c r="H182" s="47">
        <f>'Environmental data'!H42/'Environmental data'!H154</f>
        <v>0.10867733782645324</v>
      </c>
      <c r="I182" s="47">
        <f>'Environmental data'!I42/'Environmental data'!I154</f>
        <v>0.1103202846975089</v>
      </c>
      <c r="J182" s="47">
        <f>'Environmental data'!J42/'Environmental data'!J154</f>
        <v>0.11586121437422553</v>
      </c>
      <c r="K182" s="47">
        <f>'Environmental data'!K42/'Environmental data'!K154</f>
        <v>0.10915492957746478</v>
      </c>
      <c r="L182" s="47">
        <f>'Environmental data'!L42/'Environmental data'!L154</f>
        <v>0.10979060554612337</v>
      </c>
      <c r="M182" s="47">
        <f t="shared" ref="M182:T183" si="6">FORECAST(M$173,$B182:$L182,$B$173:$L$173)</f>
        <v>6.5456382638274135E-2</v>
      </c>
      <c r="N182" s="47">
        <f t="shared" si="6"/>
        <v>5.6448081394538718E-2</v>
      </c>
      <c r="O182" s="47">
        <f t="shared" si="6"/>
        <v>4.7439780150803301E-2</v>
      </c>
      <c r="P182" s="47">
        <f t="shared" si="6"/>
        <v>3.8431478907064331E-2</v>
      </c>
      <c r="Q182" s="47">
        <f t="shared" si="6"/>
        <v>2.9423177663328914E-2</v>
      </c>
      <c r="R182" s="47">
        <f t="shared" si="6"/>
        <v>2.0414876419593497E-2</v>
      </c>
      <c r="S182" s="47">
        <f t="shared" si="6"/>
        <v>1.140657517585808E-2</v>
      </c>
      <c r="T182" s="47">
        <f t="shared" si="6"/>
        <v>2.3982739321226632E-3</v>
      </c>
      <c r="U182" s="47"/>
      <c r="V182" s="47"/>
    </row>
    <row r="183" spans="1:23">
      <c r="A183" s="18" t="s">
        <v>44</v>
      </c>
      <c r="B183" s="47">
        <f>SUM('Environmental data'!B43:B45)/'Environmental data'!B155</f>
        <v>4.0516314091072071E-2</v>
      </c>
      <c r="C183" s="47">
        <f>SUM('Environmental data'!C43:C45)/'Environmental data'!C155</f>
        <v>5.0607287449392711E-2</v>
      </c>
      <c r="D183" s="47">
        <f>SUM('Environmental data'!D43:D45)/'Environmental data'!D155</f>
        <v>5.7180412185987108E-2</v>
      </c>
      <c r="E183" s="47">
        <f>SUM('Environmental data'!E43:E45)/'Environmental data'!E155</f>
        <v>7.1288395101979388E-2</v>
      </c>
      <c r="F183" s="47">
        <f>SUM('Environmental data'!F43:F45)/'Environmental data'!F155</f>
        <v>7.1551099410162092E-2</v>
      </c>
      <c r="G183" s="47">
        <f>SUM('Environmental data'!G43:G45)/'Environmental data'!G155</f>
        <v>7.580935810600882E-2</v>
      </c>
      <c r="H183" s="47">
        <f>SUM('Environmental data'!H43:H45)/'Environmental data'!H155</f>
        <v>8.3806713389893026E-2</v>
      </c>
      <c r="I183" s="47">
        <f>SUM('Environmental data'!I43:I45)/'Environmental data'!I155</f>
        <v>9.7733987914979933E-2</v>
      </c>
      <c r="J183" s="47">
        <f>SUM('Environmental data'!J43:J45)/'Environmental data'!J155</f>
        <v>0.10319863516539214</v>
      </c>
      <c r="K183" s="47">
        <f>SUM('Environmental data'!K43:K45)/'Environmental data'!K155</f>
        <v>0.10936329588014981</v>
      </c>
      <c r="L183" s="47">
        <f>SUM('Environmental data'!L43:L45)/'Environmental data'!L155</f>
        <v>0.11231802668096609</v>
      </c>
      <c r="M183" s="47">
        <f t="shared" si="6"/>
        <v>0.12288308768235012</v>
      </c>
      <c r="N183" s="47">
        <f t="shared" si="6"/>
        <v>0.13013067009340773</v>
      </c>
      <c r="O183" s="47">
        <f t="shared" si="6"/>
        <v>0.13737825250446711</v>
      </c>
      <c r="P183" s="47">
        <f t="shared" si="6"/>
        <v>0.1446258349155265</v>
      </c>
      <c r="Q183" s="47">
        <f t="shared" si="6"/>
        <v>0.1518734173265841</v>
      </c>
      <c r="R183" s="47">
        <f t="shared" si="6"/>
        <v>0.15912099973764349</v>
      </c>
      <c r="S183" s="47">
        <f t="shared" si="6"/>
        <v>0.16636858214870109</v>
      </c>
      <c r="T183" s="47">
        <f t="shared" si="6"/>
        <v>0.17361616455976048</v>
      </c>
      <c r="U183" s="47">
        <f>FORECAST(U$173,$B183:$L183,$B$173:$L$173)</f>
        <v>0.18086374697081808</v>
      </c>
      <c r="V183" s="47">
        <f>FORECAST(V$173,$B183:$L183,$B$173:$L$173)</f>
        <v>0.18811132938187747</v>
      </c>
    </row>
    <row r="186" spans="1:23">
      <c r="A186" t="s">
        <v>133</v>
      </c>
      <c r="W186" s="12"/>
    </row>
    <row r="187" spans="1:23">
      <c r="A187" s="18" t="s">
        <v>88</v>
      </c>
      <c r="B187" s="39">
        <v>2010</v>
      </c>
      <c r="C187" s="39">
        <v>2011</v>
      </c>
      <c r="D187" s="39">
        <v>2012</v>
      </c>
      <c r="E187" s="39">
        <v>2013</v>
      </c>
      <c r="F187" s="39">
        <v>2014</v>
      </c>
      <c r="G187" s="39">
        <v>2015</v>
      </c>
      <c r="H187" s="39">
        <v>2016</v>
      </c>
      <c r="I187" s="39">
        <v>2017</v>
      </c>
      <c r="J187" s="39">
        <v>2018</v>
      </c>
      <c r="K187" s="39">
        <v>2019</v>
      </c>
      <c r="L187" s="39">
        <v>2020</v>
      </c>
      <c r="M187" s="39">
        <v>2021</v>
      </c>
      <c r="N187" s="39">
        <v>2022</v>
      </c>
      <c r="O187" s="39">
        <v>2023</v>
      </c>
      <c r="P187" s="39">
        <v>2024</v>
      </c>
      <c r="Q187" s="39">
        <v>2025</v>
      </c>
      <c r="R187" s="39">
        <v>2026</v>
      </c>
      <c r="S187" s="39">
        <v>2027</v>
      </c>
      <c r="T187" s="39">
        <v>2028</v>
      </c>
      <c r="U187" s="39">
        <v>2029</v>
      </c>
      <c r="V187" s="39">
        <v>2030</v>
      </c>
      <c r="W187" s="12"/>
    </row>
    <row r="188" spans="1:23">
      <c r="A188" s="18" t="s">
        <v>95</v>
      </c>
      <c r="B188" s="47">
        <f>'Environmental data'!B52/'Environmental data'!B146</f>
        <v>0</v>
      </c>
      <c r="C188" s="47">
        <f>'Environmental data'!C52/'Environmental data'!C146</f>
        <v>0</v>
      </c>
      <c r="D188" s="47">
        <f>'Environmental data'!D52/'Environmental data'!D146</f>
        <v>7.2001748900418967E-4</v>
      </c>
      <c r="E188" s="47">
        <f>'Environmental data'!E52/'Environmental data'!E146</f>
        <v>1.5636925482603919E-3</v>
      </c>
      <c r="F188" s="47">
        <f>'Environmental data'!F52/'Environmental data'!F146</f>
        <v>4.193433261955746E-3</v>
      </c>
      <c r="G188" s="47">
        <f>'Environmental data'!G52/'Environmental data'!G146</f>
        <v>6.8816529904702174E-3</v>
      </c>
      <c r="H188" s="47">
        <f>'Environmental data'!H52/'Environmental data'!H146</f>
        <v>1.1041559433476679E-2</v>
      </c>
      <c r="I188" s="47">
        <f>'Environmental data'!I52/'Environmental data'!I146</f>
        <v>1.8350624668972179E-2</v>
      </c>
      <c r="J188" s="47">
        <f>'Environmental data'!J52/'Environmental data'!J146</f>
        <v>2.5290577151271677E-2</v>
      </c>
      <c r="K188" s="47">
        <f>'Environmental data'!K52/'Environmental data'!K146</f>
        <v>3.0575901193975293E-2</v>
      </c>
      <c r="L188" s="47">
        <f>'Environmental data'!L52/'Environmental data'!L146</f>
        <v>3.4237490694837489E-2</v>
      </c>
      <c r="M188" s="47">
        <f t="shared" ref="M188:V197" si="7">FORECAST(M$187,$B188:$L188,$B$187:$L$187)</f>
        <v>3.4311798729284249E-2</v>
      </c>
      <c r="N188" s="47">
        <f t="shared" si="7"/>
        <v>3.8017478071555644E-2</v>
      </c>
      <c r="O188" s="47">
        <f t="shared" si="7"/>
        <v>4.1723157413827039E-2</v>
      </c>
      <c r="P188" s="47">
        <f t="shared" si="7"/>
        <v>4.5428836756097546E-2</v>
      </c>
      <c r="Q188" s="47">
        <f t="shared" si="7"/>
        <v>4.9134516098368941E-2</v>
      </c>
      <c r="R188" s="47">
        <f t="shared" si="7"/>
        <v>5.2840195440640336E-2</v>
      </c>
      <c r="S188" s="47">
        <f t="shared" si="7"/>
        <v>5.6545874782911731E-2</v>
      </c>
      <c r="T188" s="47">
        <f t="shared" si="7"/>
        <v>6.0251554125183127E-2</v>
      </c>
      <c r="U188" s="47">
        <f t="shared" si="7"/>
        <v>6.3957233467453634E-2</v>
      </c>
      <c r="V188" s="47">
        <f t="shared" si="7"/>
        <v>6.7662912809725029E-2</v>
      </c>
      <c r="W188" s="12"/>
    </row>
    <row r="189" spans="1:23">
      <c r="A189" s="18" t="s">
        <v>28</v>
      </c>
      <c r="B189" s="47">
        <f>SUM('Environmental data'!B57:B60)/'Environmental data'!B147</f>
        <v>0</v>
      </c>
      <c r="C189" s="47">
        <f>SUM('Environmental data'!C57:C60)/'Environmental data'!C147</f>
        <v>0</v>
      </c>
      <c r="D189" s="47">
        <f>SUM('Environmental data'!D57:D60)/'Environmental data'!D147</f>
        <v>4.5982179350935985E-4</v>
      </c>
      <c r="E189" s="47">
        <f>SUM('Environmental data'!E57:E60)/'Environmental data'!E147</f>
        <v>6.9936862554638164E-4</v>
      </c>
      <c r="F189" s="47">
        <f>SUM('Environmental data'!F57:F60)/'Environmental data'!F147</f>
        <v>1.8125451898220143E-3</v>
      </c>
      <c r="G189" s="47">
        <f>SUM('Environmental data'!G57:G60)/'Environmental data'!G147</f>
        <v>4.2801556420233467E-3</v>
      </c>
      <c r="H189" s="47">
        <f>SUM('Environmental data'!H57:H60)/'Environmental data'!H147</f>
        <v>8.2367849384503977E-3</v>
      </c>
      <c r="I189" s="47">
        <f>SUM('Environmental data'!I57:I60)/'Environmental data'!I147</f>
        <v>1.7460454663324403E-2</v>
      </c>
      <c r="J189" s="47">
        <f>SUM('Environmental data'!J57:J60)/'Environmental data'!J147</f>
        <v>2.7243457442417237E-2</v>
      </c>
      <c r="K189" s="47">
        <f>SUM('Environmental data'!K57:K60)/'Environmental data'!K147</f>
        <v>3.2949196559000166E-2</v>
      </c>
      <c r="L189" s="47">
        <f>SUM('Environmental data'!L57:L60)/'Environmental data'!L147</f>
        <v>3.5345697871753221E-2</v>
      </c>
      <c r="M189" s="47">
        <f t="shared" si="7"/>
        <v>3.5071003576841342E-2</v>
      </c>
      <c r="N189" s="47">
        <f t="shared" si="7"/>
        <v>3.896939079834727E-2</v>
      </c>
      <c r="O189" s="47">
        <f t="shared" si="7"/>
        <v>4.2867778019853198E-2</v>
      </c>
      <c r="P189" s="47">
        <f t="shared" si="7"/>
        <v>4.6766165241359126E-2</v>
      </c>
      <c r="Q189" s="47">
        <f t="shared" si="7"/>
        <v>5.0664552462865942E-2</v>
      </c>
      <c r="R189" s="47">
        <f t="shared" si="7"/>
        <v>5.4562939684371869E-2</v>
      </c>
      <c r="S189" s="47">
        <f t="shared" si="7"/>
        <v>5.8461326905877797E-2</v>
      </c>
      <c r="T189" s="47">
        <f t="shared" si="7"/>
        <v>6.2359714127383725E-2</v>
      </c>
      <c r="U189" s="47">
        <f t="shared" si="7"/>
        <v>6.6258101348890541E-2</v>
      </c>
      <c r="V189" s="47">
        <f t="shared" si="7"/>
        <v>7.0156488570396469E-2</v>
      </c>
      <c r="W189" s="12"/>
    </row>
    <row r="190" spans="1:23">
      <c r="A190" s="18" t="s">
        <v>30</v>
      </c>
      <c r="B190" s="47">
        <f>'Environmental data'!B61/'Environmental data'!B148</f>
        <v>0</v>
      </c>
      <c r="C190" s="47">
        <f>'Environmental data'!C61/'Environmental data'!C148</f>
        <v>0</v>
      </c>
      <c r="D190" s="47">
        <f>'Environmental data'!D61/'Environmental data'!D148</f>
        <v>8.2319658208779109E-6</v>
      </c>
      <c r="E190" s="47">
        <f>'Environmental data'!E61/'Environmental data'!E148</f>
        <v>1.8579121844535217E-5</v>
      </c>
      <c r="F190" s="47">
        <f>'Environmental data'!F61/'Environmental data'!F148</f>
        <v>2.4436193944553489E-4</v>
      </c>
      <c r="G190" s="47">
        <f>'Environmental data'!G61/'Environmental data'!G148</f>
        <v>1.0554089709762533E-3</v>
      </c>
      <c r="H190" s="47">
        <f>'Environmental data'!H61/'Environmental data'!H148</f>
        <v>1.9821605550049554E-3</v>
      </c>
      <c r="I190" s="47">
        <f>'Environmental data'!I61/'Environmental data'!I148</f>
        <v>4.5998160073597054E-3</v>
      </c>
      <c r="J190" s="47">
        <f>'Environmental data'!J61/'Environmental data'!J148</f>
        <v>8.3114610673665785E-3</v>
      </c>
      <c r="K190" s="47">
        <f>'Environmental data'!K61/'Environmental data'!K148</f>
        <v>1.0932343234323433E-2</v>
      </c>
      <c r="L190" s="47">
        <f>'Environmental data'!L61/'Environmental data'!L148</f>
        <v>1.4759352742547024E-2</v>
      </c>
      <c r="M190" s="47">
        <f t="shared" si="7"/>
        <v>1.2173943037222301E-2</v>
      </c>
      <c r="N190" s="47">
        <f t="shared" si="7"/>
        <v>1.3567907549415281E-2</v>
      </c>
      <c r="O190" s="47">
        <f t="shared" si="7"/>
        <v>1.4961872061608705E-2</v>
      </c>
      <c r="P190" s="47">
        <f t="shared" si="7"/>
        <v>1.6355836573801685E-2</v>
      </c>
      <c r="Q190" s="47">
        <f t="shared" si="7"/>
        <v>1.7749801085995109E-2</v>
      </c>
      <c r="R190" s="47">
        <f t="shared" si="7"/>
        <v>1.9143765598188089E-2</v>
      </c>
      <c r="S190" s="47">
        <f t="shared" si="7"/>
        <v>2.0537730110381514E-2</v>
      </c>
      <c r="T190" s="47">
        <f t="shared" si="7"/>
        <v>2.1931694622574938E-2</v>
      </c>
      <c r="U190" s="47">
        <f t="shared" si="7"/>
        <v>2.3325659134767918E-2</v>
      </c>
      <c r="V190" s="47">
        <f t="shared" si="7"/>
        <v>2.4719623646961342E-2</v>
      </c>
      <c r="W190" s="12"/>
    </row>
    <row r="191" spans="1:23">
      <c r="A191" s="18" t="s">
        <v>27</v>
      </c>
      <c r="B191" s="47">
        <f>SUM('Environmental data'!B53:B55)/'Environmental data'!B149</f>
        <v>0</v>
      </c>
      <c r="C191" s="47">
        <f>SUM('Environmental data'!C53:C55)/'Environmental data'!C149</f>
        <v>0</v>
      </c>
      <c r="D191" s="47">
        <f>SUM('Environmental data'!D53:D55)/'Environmental data'!D149</f>
        <v>0</v>
      </c>
      <c r="E191" s="47">
        <f>SUM('Environmental data'!E53:E55)/'Environmental data'!E149</f>
        <v>3.3141781725858289E-4</v>
      </c>
      <c r="F191" s="47">
        <f>SUM('Environmental data'!F53:F55)/'Environmental data'!F149</f>
        <v>1.8762953425651425E-3</v>
      </c>
      <c r="G191" s="47">
        <f>SUM('Environmental data'!G53:G55)/'Environmental data'!G149</f>
        <v>5.1140123939594495E-3</v>
      </c>
      <c r="H191" s="47">
        <f>SUM('Environmental data'!H53:H55)/'Environmental data'!H149</f>
        <v>1.2532042153232698E-2</v>
      </c>
      <c r="I191" s="47">
        <f>SUM('Environmental data'!I53:I55)/'Environmental data'!I149</f>
        <v>2.3318976159776138E-2</v>
      </c>
      <c r="J191" s="47">
        <f>SUM('Environmental data'!J53:J55)/'Environmental data'!J149</f>
        <v>3.5072448927346268E-2</v>
      </c>
      <c r="K191" s="47">
        <f>SUM('Environmental data'!K53:K55)/'Environmental data'!K149</f>
        <v>4.8742881301136506E-2</v>
      </c>
      <c r="L191" s="47">
        <f>SUM('Environmental data'!L53:L55)/'Environmental data'!L149</f>
        <v>5.7559571717762978E-2</v>
      </c>
      <c r="M191" s="47">
        <f t="shared" si="7"/>
        <v>5.1938018386882945E-2</v>
      </c>
      <c r="N191" s="47">
        <f t="shared" si="7"/>
        <v>5.7798178332983952E-2</v>
      </c>
      <c r="O191" s="47">
        <f t="shared" si="7"/>
        <v>6.3658338279084958E-2</v>
      </c>
      <c r="P191" s="47">
        <f t="shared" si="7"/>
        <v>6.9518498225185965E-2</v>
      </c>
      <c r="Q191" s="47">
        <f t="shared" si="7"/>
        <v>7.5378658171286972E-2</v>
      </c>
      <c r="R191" s="47">
        <f t="shared" si="7"/>
        <v>8.1238818117387979E-2</v>
      </c>
      <c r="S191" s="47">
        <f t="shared" si="7"/>
        <v>8.7098978063488985E-2</v>
      </c>
      <c r="T191" s="47">
        <f t="shared" si="7"/>
        <v>9.2959138009589992E-2</v>
      </c>
      <c r="U191" s="47">
        <f t="shared" si="7"/>
        <v>9.8819297955690999E-2</v>
      </c>
      <c r="V191" s="47">
        <f t="shared" si="7"/>
        <v>0.10467945790179201</v>
      </c>
      <c r="W191" s="12"/>
    </row>
    <row r="192" spans="1:23">
      <c r="A192" s="18" t="s">
        <v>29</v>
      </c>
      <c r="B192" s="47">
        <f>('Environmental data'!B62+'Environmental data'!B63)/'Environmental data'!B150</f>
        <v>0</v>
      </c>
      <c r="C192" s="47">
        <f>('Environmental data'!C62+'Environmental data'!C63)/'Environmental data'!C150</f>
        <v>0</v>
      </c>
      <c r="D192" s="47">
        <f>('Environmental data'!D62+'Environmental data'!D63)/'Environmental data'!D150</f>
        <v>0</v>
      </c>
      <c r="E192" s="47">
        <f>('Environmental data'!E62+'Environmental data'!E63)/'Environmental data'!E150</f>
        <v>3.1171972655945584E-6</v>
      </c>
      <c r="F192" s="47">
        <f>('Environmental data'!F62+'Environmental data'!F63)/'Environmental data'!F150</f>
        <v>1.3147860843040838E-4</v>
      </c>
      <c r="G192" s="47">
        <f>('Environmental data'!G62+'Environmental data'!G63)/'Environmental data'!G150</f>
        <v>5.1413881748071976E-4</v>
      </c>
      <c r="H192" s="47">
        <f>('Environmental data'!H62+'Environmental data'!H63)/'Environmental data'!H150</f>
        <v>2.7189601827772871E-3</v>
      </c>
      <c r="I192" s="47">
        <f>('Environmental data'!I62+'Environmental data'!I63)/'Environmental data'!I150</f>
        <v>3.7707741725245564E-3</v>
      </c>
      <c r="J192" s="47">
        <f>('Environmental data'!J62+'Environmental data'!J63)/'Environmental data'!J150</f>
        <v>5.263157894736842E-3</v>
      </c>
      <c r="K192" s="47">
        <f>('Environmental data'!K62+'Environmental data'!K63)/'Environmental data'!K150</f>
        <v>6.5761561306745863E-3</v>
      </c>
      <c r="L192" s="47">
        <f>('Environmental data'!L62+'Environmental data'!L63)/'Environmental data'!L150</f>
        <v>6.1950439648281374E-3</v>
      </c>
      <c r="M192" s="47">
        <f t="shared" si="7"/>
        <v>6.8261904638422521E-3</v>
      </c>
      <c r="N192" s="47">
        <f t="shared" si="7"/>
        <v>7.5824824052597162E-3</v>
      </c>
      <c r="O192" s="47">
        <f t="shared" si="7"/>
        <v>8.3387743466771802E-3</v>
      </c>
      <c r="P192" s="47">
        <f t="shared" si="7"/>
        <v>9.0950662880946442E-3</v>
      </c>
      <c r="Q192" s="47">
        <f t="shared" si="7"/>
        <v>9.8513582295118862E-3</v>
      </c>
      <c r="R192" s="47">
        <f t="shared" si="7"/>
        <v>1.060765017092935E-2</v>
      </c>
      <c r="S192" s="47">
        <f t="shared" si="7"/>
        <v>1.1363942112346814E-2</v>
      </c>
      <c r="T192" s="47">
        <f t="shared" si="7"/>
        <v>1.2120234053764056E-2</v>
      </c>
      <c r="U192" s="47">
        <f t="shared" si="7"/>
        <v>1.287652599518152E-2</v>
      </c>
      <c r="V192" s="47">
        <f t="shared" si="7"/>
        <v>1.3632817936598984E-2</v>
      </c>
      <c r="W192" s="12"/>
    </row>
    <row r="193" spans="1:23">
      <c r="A193" s="18" t="s">
        <v>9</v>
      </c>
      <c r="B193" s="47">
        <f>'Environmental data'!B56/'Environmental data'!B151</f>
        <v>0</v>
      </c>
      <c r="C193" s="47">
        <f>'Environmental data'!C56/'Environmental data'!C151</f>
        <v>0</v>
      </c>
      <c r="D193" s="47">
        <f>'Environmental data'!D56/'Environmental data'!D151</f>
        <v>5.0835800364821626E-4</v>
      </c>
      <c r="E193" s="47">
        <f>'Environmental data'!E56/'Environmental data'!E151</f>
        <v>1.7111000717558097E-3</v>
      </c>
      <c r="F193" s="47">
        <f>'Environmental data'!F56/'Environmental data'!F151</f>
        <v>6.3974720919992749E-3</v>
      </c>
      <c r="G193" s="47">
        <f>'Environmental data'!G56/'Environmental data'!G151</f>
        <v>1.4529696660718837E-2</v>
      </c>
      <c r="H193" s="47">
        <f>'Environmental data'!H56/'Environmental data'!H151</f>
        <v>2.101797923524943E-2</v>
      </c>
      <c r="I193" s="47">
        <f>'Environmental data'!I56/'Environmental data'!I151</f>
        <v>2.5542495479204341E-2</v>
      </c>
      <c r="J193" s="47">
        <f>'Environmental data'!J56/'Environmental data'!J151</f>
        <v>2.5974025974025976E-2</v>
      </c>
      <c r="K193" s="47">
        <f>'Environmental data'!K56/'Environmental data'!K151</f>
        <v>2.990277013392038E-2</v>
      </c>
      <c r="L193" s="47">
        <f>'Environmental data'!L56/'Environmental data'!L151</f>
        <v>3.2970887407927044E-2</v>
      </c>
      <c r="M193" s="47">
        <f t="shared" si="7"/>
        <v>3.7494752429564571E-2</v>
      </c>
      <c r="N193" s="47">
        <f t="shared" si="7"/>
        <v>4.1341532606333331E-2</v>
      </c>
      <c r="O193" s="47">
        <f t="shared" si="7"/>
        <v>4.5188312783102091E-2</v>
      </c>
      <c r="P193" s="47">
        <f t="shared" si="7"/>
        <v>4.903509295987174E-2</v>
      </c>
      <c r="Q193" s="47">
        <f t="shared" si="7"/>
        <v>5.28818731366405E-2</v>
      </c>
      <c r="R193" s="47">
        <f t="shared" si="7"/>
        <v>5.6728653313409261E-2</v>
      </c>
      <c r="S193" s="47">
        <f t="shared" si="7"/>
        <v>6.0575433490178909E-2</v>
      </c>
      <c r="T193" s="47">
        <f t="shared" si="7"/>
        <v>6.442221366694767E-2</v>
      </c>
      <c r="U193" s="47">
        <f t="shared" si="7"/>
        <v>6.826899384371643E-2</v>
      </c>
      <c r="V193" s="47">
        <f t="shared" si="7"/>
        <v>7.2115774020486079E-2</v>
      </c>
      <c r="W193" s="12"/>
    </row>
    <row r="194" spans="1:23">
      <c r="A194" s="18" t="s">
        <v>15</v>
      </c>
      <c r="B194" s="47">
        <f>'Environmental data'!B64/'Environmental data'!B152</f>
        <v>0</v>
      </c>
      <c r="C194" s="47">
        <f>'Environmental data'!C64/'Environmental data'!C152</f>
        <v>0</v>
      </c>
      <c r="D194" s="47">
        <f>'Environmental data'!D64/'Environmental data'!D152</f>
        <v>0</v>
      </c>
      <c r="E194" s="47">
        <f>'Environmental data'!E64/'Environmental data'!E152</f>
        <v>5.3734551316496511E-4</v>
      </c>
      <c r="F194" s="47">
        <f>'Environmental data'!F64/'Environmental data'!F152</f>
        <v>1.5689244752218133E-3</v>
      </c>
      <c r="G194" s="47">
        <f>'Environmental data'!G64/'Environmental data'!G152</f>
        <v>0</v>
      </c>
      <c r="H194" s="47">
        <f>'Environmental data'!H64/'Environmental data'!H152</f>
        <v>5.1177072671443195E-4</v>
      </c>
      <c r="I194" s="47">
        <f>'Environmental data'!I64/'Environmental data'!I152</f>
        <v>2.982107355864811E-3</v>
      </c>
      <c r="J194" s="47">
        <f>'Environmental data'!J64/'Environmental data'!J152</f>
        <v>7.5578649031648563E-3</v>
      </c>
      <c r="K194" s="47">
        <f>'Environmental data'!K64/'Environmental data'!K152</f>
        <v>8.8613203367301722E-3</v>
      </c>
      <c r="L194" s="47">
        <f>'Environmental data'!L64/'Environmental data'!L152</f>
        <v>1.9338203695745595E-2</v>
      </c>
      <c r="M194" s="47">
        <f t="shared" si="7"/>
        <v>1.2412990517257416E-2</v>
      </c>
      <c r="N194" s="47">
        <f t="shared" si="7"/>
        <v>1.3855192921548465E-2</v>
      </c>
      <c r="O194" s="47">
        <f t="shared" si="7"/>
        <v>1.5297395325839958E-2</v>
      </c>
      <c r="P194" s="47">
        <f t="shared" si="7"/>
        <v>1.6739597730131006E-2</v>
      </c>
      <c r="Q194" s="47">
        <f t="shared" si="7"/>
        <v>1.8181800134422055E-2</v>
      </c>
      <c r="R194" s="47">
        <f t="shared" si="7"/>
        <v>1.9624002538713547E-2</v>
      </c>
      <c r="S194" s="47">
        <f t="shared" si="7"/>
        <v>2.1066204943004596E-2</v>
      </c>
      <c r="T194" s="47">
        <f t="shared" si="7"/>
        <v>2.2508407347296089E-2</v>
      </c>
      <c r="U194" s="47">
        <f t="shared" si="7"/>
        <v>2.3950609751587137E-2</v>
      </c>
      <c r="V194" s="47">
        <f t="shared" si="7"/>
        <v>2.539281215587863E-2</v>
      </c>
      <c r="W194" s="12"/>
    </row>
    <row r="195" spans="1:23">
      <c r="A195" s="18" t="s">
        <v>12</v>
      </c>
      <c r="B195" s="47">
        <f>'Environmental data'!B65/'Environmental data'!B153</f>
        <v>0</v>
      </c>
      <c r="C195" s="47">
        <f>'Environmental data'!C65/'Environmental data'!C153</f>
        <v>0</v>
      </c>
      <c r="D195" s="47">
        <f>'Environmental data'!D65/'Environmental data'!D153</f>
        <v>2.8001083912925664E-3</v>
      </c>
      <c r="E195" s="47">
        <f>'Environmental data'!E65/'Environmental data'!E153</f>
        <v>1.5814576186093214E-2</v>
      </c>
      <c r="F195" s="47">
        <f>'Environmental data'!F65/'Environmental data'!F153</f>
        <v>3.2237266279819474E-2</v>
      </c>
      <c r="G195" s="47">
        <f>'Environmental data'!G65/'Environmental data'!G153</f>
        <v>4.8045602605863193E-2</v>
      </c>
      <c r="H195" s="47">
        <f>'Environmental data'!H65/'Environmental data'!H153</f>
        <v>4.9627791563275438E-2</v>
      </c>
      <c r="I195" s="47">
        <f>'Environmental data'!I65/'Environmental data'!I153</f>
        <v>5.4396423248882268E-2</v>
      </c>
      <c r="J195" s="47">
        <f>'Environmental data'!J65/'Environmental data'!J153</f>
        <v>5.9412132582864291E-2</v>
      </c>
      <c r="K195" s="47">
        <f>'Environmental data'!K65/'Environmental data'!K153</f>
        <v>7.1127185051235678E-2</v>
      </c>
      <c r="L195" s="47">
        <f>'Environmental data'!L65/'Environmental data'!L153</f>
        <v>7.4426412982652485E-2</v>
      </c>
      <c r="M195" s="47">
        <f t="shared" si="7"/>
        <v>8.7318741559379021E-2</v>
      </c>
      <c r="N195" s="47">
        <f t="shared" si="7"/>
        <v>9.5691751533031777E-2</v>
      </c>
      <c r="O195" s="47">
        <f t="shared" si="7"/>
        <v>0.10406476150668453</v>
      </c>
      <c r="P195" s="47">
        <f t="shared" si="7"/>
        <v>0.11243777148034084</v>
      </c>
      <c r="Q195" s="47">
        <f t="shared" si="7"/>
        <v>0.1208107814539936</v>
      </c>
      <c r="R195" s="47">
        <f t="shared" si="7"/>
        <v>0.12918379142764636</v>
      </c>
      <c r="S195" s="47">
        <f t="shared" si="7"/>
        <v>0.13755680140130266</v>
      </c>
      <c r="T195" s="47">
        <f t="shared" si="7"/>
        <v>0.14592981137495542</v>
      </c>
      <c r="U195" s="47">
        <f t="shared" si="7"/>
        <v>0.15430282134861173</v>
      </c>
      <c r="V195" s="47">
        <f t="shared" si="7"/>
        <v>0.16267583132226449</v>
      </c>
      <c r="W195" s="12"/>
    </row>
    <row r="196" spans="1:23">
      <c r="A196" s="18" t="s">
        <v>13</v>
      </c>
      <c r="B196" s="47">
        <f>'Environmental data'!B66/'Environmental data'!B154</f>
        <v>0</v>
      </c>
      <c r="C196" s="47">
        <f>'Environmental data'!C66/'Environmental data'!C154</f>
        <v>0</v>
      </c>
      <c r="D196" s="47">
        <f>'Environmental data'!D66/'Environmental data'!D154</f>
        <v>7.7067483450251953E-3</v>
      </c>
      <c r="E196" s="47">
        <f>'Environmental data'!E66/'Environmental data'!E154</f>
        <v>9.3649661077417051E-3</v>
      </c>
      <c r="F196" s="47">
        <f>'Environmental data'!F66/'Environmental data'!F154</f>
        <v>2.2180354543118948E-2</v>
      </c>
      <c r="G196" s="47">
        <f>'Environmental data'!G66/'Environmental data'!G154</f>
        <v>3.0874785591766724E-2</v>
      </c>
      <c r="H196" s="47">
        <f>'Environmental data'!H66/'Environmental data'!H154</f>
        <v>4.633529907329402E-2</v>
      </c>
      <c r="I196" s="47">
        <f>'Environmental data'!I66/'Environmental data'!I154</f>
        <v>5.4092526690391461E-2</v>
      </c>
      <c r="J196" s="47">
        <f>'Environmental data'!J66/'Environmental data'!J154</f>
        <v>6.0099132589838906E-2</v>
      </c>
      <c r="K196" s="47">
        <f>'Environmental data'!K66/'Environmental data'!K154</f>
        <v>6.7488262910798125E-2</v>
      </c>
      <c r="L196" s="47">
        <f>'Environmental data'!L66/'Environmental data'!L154</f>
        <v>7.6966610073571029E-2</v>
      </c>
      <c r="M196" s="47">
        <f t="shared" si="7"/>
        <v>8.4586607108189327E-2</v>
      </c>
      <c r="N196" s="47">
        <f t="shared" si="7"/>
        <v>9.3000910021292071E-2</v>
      </c>
      <c r="O196" s="47">
        <f t="shared" si="7"/>
        <v>0.10141521293439126</v>
      </c>
      <c r="P196" s="47">
        <f t="shared" si="7"/>
        <v>0.10982951584749046</v>
      </c>
      <c r="Q196" s="47">
        <f t="shared" si="7"/>
        <v>0.11824381876058965</v>
      </c>
      <c r="R196" s="47">
        <f t="shared" si="7"/>
        <v>0.12665812167368884</v>
      </c>
      <c r="S196" s="47">
        <f t="shared" si="7"/>
        <v>0.13507242458678803</v>
      </c>
      <c r="T196" s="47">
        <f t="shared" si="7"/>
        <v>0.14348672749988722</v>
      </c>
      <c r="U196" s="47">
        <f t="shared" si="7"/>
        <v>0.15190103041298642</v>
      </c>
      <c r="V196" s="47">
        <f t="shared" si="7"/>
        <v>0.16031533332608916</v>
      </c>
    </row>
    <row r="197" spans="1:23">
      <c r="A197" s="18" t="s">
        <v>44</v>
      </c>
      <c r="B197" s="47">
        <f>SUM('Environmental data'!B67:B69)/'Environmental data'!B155</f>
        <v>0</v>
      </c>
      <c r="C197" s="47">
        <f>SUM('Environmental data'!C67:C69)/'Environmental data'!C155</f>
        <v>0</v>
      </c>
      <c r="D197" s="47">
        <f>SUM('Environmental data'!D67:D69)/'Environmental data'!D155</f>
        <v>3.2862305854015584E-8</v>
      </c>
      <c r="E197" s="47">
        <f>SUM('Environmental data'!E67:E69)/'Environmental data'!E155</f>
        <v>1.4420695579116322E-4</v>
      </c>
      <c r="F197" s="47">
        <f>SUM('Environmental data'!F67:F69)/'Environmental data'!F155</f>
        <v>4.2502576145352696E-4</v>
      </c>
      <c r="G197" s="47">
        <f>SUM('Environmental data'!G67:G69)/'Environmental data'!G155</f>
        <v>8.0780463555583178E-4</v>
      </c>
      <c r="H197" s="47">
        <f>SUM('Environmental data'!H67:H69)/'Environmental data'!H155</f>
        <v>2.3607524898561416E-3</v>
      </c>
      <c r="I197" s="47">
        <f>SUM('Environmental data'!I67:I69)/'Environmental data'!I155</f>
        <v>8.7818945662735595E-3</v>
      </c>
      <c r="J197" s="47">
        <f>SUM('Environmental data'!J67:J69)/'Environmental data'!J155</f>
        <v>1.9855939930556461E-2</v>
      </c>
      <c r="K197" s="47">
        <f>SUM('Environmental data'!K67:K69)/'Environmental data'!K155</f>
        <v>2.8464419475655429E-2</v>
      </c>
      <c r="L197" s="47">
        <f>SUM('Environmental data'!L67:L69)/'Environmental data'!L155</f>
        <v>3.3574635932589865E-2</v>
      </c>
      <c r="M197" s="47">
        <f t="shared" si="7"/>
        <v>2.8247320094713757E-2</v>
      </c>
      <c r="N197" s="47">
        <f t="shared" si="7"/>
        <v>3.1524680828529661E-2</v>
      </c>
      <c r="O197" s="47">
        <f t="shared" si="7"/>
        <v>3.4802041562344677E-2</v>
      </c>
      <c r="P197" s="47">
        <f t="shared" si="7"/>
        <v>3.807940229616058E-2</v>
      </c>
      <c r="Q197" s="47">
        <f t="shared" si="7"/>
        <v>4.1356763029975596E-2</v>
      </c>
      <c r="R197" s="47">
        <f t="shared" si="7"/>
        <v>4.4634123763790612E-2</v>
      </c>
      <c r="S197" s="47">
        <f t="shared" si="7"/>
        <v>4.7911484497606516E-2</v>
      </c>
      <c r="T197" s="47">
        <f t="shared" si="7"/>
        <v>5.1188845231421531E-2</v>
      </c>
      <c r="U197" s="47">
        <f t="shared" si="7"/>
        <v>5.4466205965236547E-2</v>
      </c>
      <c r="V197" s="47">
        <f t="shared" si="7"/>
        <v>5.7743566699052451E-2</v>
      </c>
    </row>
    <row r="199" spans="1:23">
      <c r="A199" t="s">
        <v>134</v>
      </c>
    </row>
    <row r="200" spans="1:23">
      <c r="A200" s="18" t="s">
        <v>89</v>
      </c>
      <c r="B200" s="39">
        <v>2010</v>
      </c>
      <c r="C200" s="39">
        <v>2011</v>
      </c>
      <c r="D200" s="39">
        <v>2012</v>
      </c>
      <c r="E200" s="39">
        <v>2013</v>
      </c>
      <c r="F200" s="39">
        <v>2014</v>
      </c>
      <c r="G200" s="39">
        <v>2015</v>
      </c>
      <c r="H200" s="39">
        <v>2016</v>
      </c>
      <c r="I200" s="39">
        <v>2017</v>
      </c>
      <c r="J200" s="39">
        <v>2018</v>
      </c>
      <c r="K200" s="39">
        <v>2019</v>
      </c>
      <c r="L200" s="39">
        <v>2020</v>
      </c>
      <c r="M200" s="39">
        <v>2021</v>
      </c>
      <c r="N200" s="39">
        <v>2022</v>
      </c>
      <c r="O200" s="39">
        <v>2023</v>
      </c>
      <c r="P200" s="39">
        <v>2024</v>
      </c>
      <c r="Q200" s="39">
        <v>2025</v>
      </c>
      <c r="R200" s="39">
        <v>2026</v>
      </c>
      <c r="S200" s="39">
        <v>2027</v>
      </c>
      <c r="T200" s="39">
        <v>2028</v>
      </c>
      <c r="U200" s="39">
        <v>2029</v>
      </c>
      <c r="V200" s="39">
        <v>2030</v>
      </c>
    </row>
    <row r="201" spans="1:23">
      <c r="A201" s="18" t="s">
        <v>95</v>
      </c>
      <c r="B201" s="47">
        <f>'Environmental data'!B76/'Environmental data'!B146</f>
        <v>0.80820362397691248</v>
      </c>
      <c r="C201" s="47">
        <f>'Environmental data'!C76/'Environmental data'!C146</f>
        <v>0.82464004059454088</v>
      </c>
      <c r="D201" s="47">
        <f>'Environmental data'!D76/'Environmental data'!D146</f>
        <v>0.78730603150026368</v>
      </c>
      <c r="E201" s="47">
        <f>'Environmental data'!E76/'Environmental data'!E146</f>
        <v>0.78586719782572279</v>
      </c>
      <c r="F201" s="47">
        <f>'Environmental data'!F76/'Environmental data'!F146</f>
        <v>0.75435403283369018</v>
      </c>
      <c r="G201" s="47">
        <f>'Environmental data'!G76/'Environmental data'!G146</f>
        <v>0.73706859004512271</v>
      </c>
      <c r="H201" s="47">
        <f>'Environmental data'!H76/'Environmental data'!H146</f>
        <v>0.71849834791704714</v>
      </c>
      <c r="I201" s="47">
        <f>'Environmental data'!I76/'Environmental data'!I146</f>
        <v>0.70969249462566597</v>
      </c>
      <c r="J201" s="47">
        <f>'Environmental data'!J76/'Environmental data'!J146</f>
        <v>0.70409023975295582</v>
      </c>
      <c r="K201" s="47">
        <f>'Environmental data'!K76/'Environmental data'!K146</f>
        <v>0.68884502399730496</v>
      </c>
      <c r="L201" s="47">
        <f>'Environmental data'!L76/'Environmental data'!L146</f>
        <v>0.67884905908530702</v>
      </c>
      <c r="M201" s="47">
        <f t="shared" ref="M201:V204" si="8">FORECAST(M$200,$B201:$L201,$B$200:$L$200)</f>
        <v>0.65643013342828382</v>
      </c>
      <c r="N201" s="47">
        <f t="shared" si="8"/>
        <v>0.64163190290641481</v>
      </c>
      <c r="O201" s="47">
        <f t="shared" si="8"/>
        <v>0.62683367238454579</v>
      </c>
      <c r="P201" s="47">
        <f t="shared" si="8"/>
        <v>0.61203544186267678</v>
      </c>
      <c r="Q201" s="47">
        <f t="shared" si="8"/>
        <v>0.59723721134080776</v>
      </c>
      <c r="R201" s="47">
        <f t="shared" si="8"/>
        <v>0.58243898081893519</v>
      </c>
      <c r="S201" s="47">
        <f t="shared" si="8"/>
        <v>0.56764075029706618</v>
      </c>
      <c r="T201" s="47">
        <f t="shared" si="8"/>
        <v>0.55284251977519716</v>
      </c>
      <c r="U201" s="47">
        <f t="shared" si="8"/>
        <v>0.53804428925332815</v>
      </c>
      <c r="V201" s="47">
        <f t="shared" si="8"/>
        <v>0.52324605873145913</v>
      </c>
    </row>
    <row r="202" spans="1:23">
      <c r="A202" s="18" t="s">
        <v>28</v>
      </c>
      <c r="B202" s="47">
        <f>SUM('Environmental data'!B81:B84)/'Environmental data'!B147</f>
        <v>0.9120310478654593</v>
      </c>
      <c r="C202" s="47">
        <f>SUM('Environmental data'!C81:C84)/'Environmental data'!C147</f>
        <v>0.93023255813953487</v>
      </c>
      <c r="D202" s="47">
        <f>SUM('Environmental data'!D81:D84)/'Environmental data'!D147</f>
        <v>0.91453445597972705</v>
      </c>
      <c r="E202" s="47">
        <f>SUM('Environmental data'!E81:E84)/'Environmental data'!E147</f>
        <v>0.91918406993686252</v>
      </c>
      <c r="F202" s="47">
        <f>SUM('Environmental data'!F81:F84)/'Environmental data'!F147</f>
        <v>0.91221536602517761</v>
      </c>
      <c r="G202" s="47">
        <f>SUM('Environmental data'!G81:G84)/'Environmental data'!G147</f>
        <v>0.89231517509727631</v>
      </c>
      <c r="H202" s="47">
        <f>SUM('Environmental data'!H81:H84)/'Environmental data'!H147</f>
        <v>0.88314627081824759</v>
      </c>
      <c r="I202" s="47">
        <f>SUM('Environmental data'!I81:I84)/'Environmental data'!I147</f>
        <v>0.88011064050479726</v>
      </c>
      <c r="J202" s="47">
        <f>SUM('Environmental data'!J81:J84)/'Environmental data'!J147</f>
        <v>0.85957236027408568</v>
      </c>
      <c r="K202" s="47">
        <f>SUM('Environmental data'!K81:K84)/'Environmental data'!K147</f>
        <v>0.83914948871936379</v>
      </c>
      <c r="L202" s="47">
        <f>SUM('Environmental data'!L81:L84)/'Environmental data'!L147</f>
        <v>0.81408082221517464</v>
      </c>
      <c r="M202" s="47">
        <f t="shared" si="8"/>
        <v>0.82553280611851321</v>
      </c>
      <c r="N202" s="47">
        <f t="shared" si="8"/>
        <v>0.8152947547810605</v>
      </c>
      <c r="O202" s="47">
        <f t="shared" si="8"/>
        <v>0.80505670344360425</v>
      </c>
      <c r="P202" s="47">
        <f t="shared" si="8"/>
        <v>0.79481865210614799</v>
      </c>
      <c r="Q202" s="47">
        <f t="shared" si="8"/>
        <v>0.78458060076869174</v>
      </c>
      <c r="R202" s="47">
        <f t="shared" si="8"/>
        <v>0.77434254943123904</v>
      </c>
      <c r="S202" s="47">
        <f t="shared" si="8"/>
        <v>0.76410449809378278</v>
      </c>
      <c r="T202" s="47">
        <f t="shared" si="8"/>
        <v>0.75386644675632652</v>
      </c>
      <c r="U202" s="47">
        <f t="shared" si="8"/>
        <v>0.74362839541887027</v>
      </c>
      <c r="V202" s="47">
        <f t="shared" si="8"/>
        <v>0.73339034408141757</v>
      </c>
    </row>
    <row r="203" spans="1:23">
      <c r="A203" s="18" t="s">
        <v>30</v>
      </c>
      <c r="B203" s="47">
        <f>'Environmental data'!B85/'Environmental data'!B148</f>
        <v>0.80547788510421969</v>
      </c>
      <c r="C203" s="47">
        <f>'Environmental data'!C85/'Environmental data'!C148</f>
        <v>0.82413419913419916</v>
      </c>
      <c r="D203" s="47">
        <f>'Environmental data'!D85/'Environmental data'!D148</f>
        <v>0.78148795526200965</v>
      </c>
      <c r="E203" s="47">
        <f>'Environmental data'!E85/'Environmental data'!E148</f>
        <v>0.7843043578657366</v>
      </c>
      <c r="F203" s="47">
        <f>'Environmental data'!F85/'Environmental data'!F148</f>
        <v>0.77065975096102557</v>
      </c>
      <c r="G203" s="47">
        <f>'Environmental data'!G85/'Environmental data'!G148</f>
        <v>0.75303430079155675</v>
      </c>
      <c r="H203" s="47">
        <f>'Environmental data'!H85/'Environmental data'!H148</f>
        <v>0.70614469772051536</v>
      </c>
      <c r="I203" s="47">
        <f>'Environmental data'!I85/'Environmental data'!I148</f>
        <v>0.7279208831646734</v>
      </c>
      <c r="J203" s="47">
        <f>'Environmental data'!J85/'Environmental data'!J148</f>
        <v>0.71806649168853898</v>
      </c>
      <c r="K203" s="47">
        <f>'Environmental data'!K85/'Environmental data'!K148</f>
        <v>0.66460396039603964</v>
      </c>
      <c r="L203" s="47">
        <f>'Environmental data'!L85/'Environmental data'!L148</f>
        <v>0.68311869112464263</v>
      </c>
      <c r="M203" s="47">
        <f t="shared" si="8"/>
        <v>0.65895228929863592</v>
      </c>
      <c r="N203" s="47">
        <f t="shared" si="8"/>
        <v>0.64424807731487377</v>
      </c>
      <c r="O203" s="47">
        <f t="shared" si="8"/>
        <v>0.62954386533111517</v>
      </c>
      <c r="P203" s="47">
        <f t="shared" si="8"/>
        <v>0.61483965334735657</v>
      </c>
      <c r="Q203" s="47">
        <f t="shared" si="8"/>
        <v>0.60013544136359442</v>
      </c>
      <c r="R203" s="47">
        <f t="shared" si="8"/>
        <v>0.58543122937983583</v>
      </c>
      <c r="S203" s="47">
        <f t="shared" si="8"/>
        <v>0.57072701739607723</v>
      </c>
      <c r="T203" s="47">
        <f t="shared" si="8"/>
        <v>0.55602280541231508</v>
      </c>
      <c r="U203" s="47">
        <f t="shared" si="8"/>
        <v>0.54131859342855648</v>
      </c>
      <c r="V203" s="47">
        <f t="shared" si="8"/>
        <v>0.52661438144479789</v>
      </c>
    </row>
    <row r="204" spans="1:23">
      <c r="A204" s="18" t="s">
        <v>27</v>
      </c>
      <c r="B204" s="47">
        <f>SUM('Environmental data'!B77:B79)/'Environmental data'!B149</f>
        <v>0.97486866785252047</v>
      </c>
      <c r="C204" s="47">
        <f>SUM('Environmental data'!C77:C79)/'Environmental data'!C149</f>
        <v>0.96574961478706201</v>
      </c>
      <c r="D204" s="47">
        <f>SUM('Environmental data'!D77:D79)/'Environmental data'!D149</f>
        <v>0.9531714956930305</v>
      </c>
      <c r="E204" s="47">
        <f>SUM('Environmental data'!E77:E79)/'Environmental data'!E149</f>
        <v>0.94542850548318957</v>
      </c>
      <c r="F204" s="47">
        <f>SUM('Environmental data'!F77:F79)/'Environmental data'!F149</f>
        <v>0.94082384530524743</v>
      </c>
      <c r="G204" s="47">
        <f>SUM('Environmental data'!G77:G79)/'Environmental data'!G149</f>
        <v>0.93616509235304735</v>
      </c>
      <c r="H204" s="47">
        <f>SUM('Environmental data'!H77:H79)/'Environmental data'!H149</f>
        <v>0.91313016234690969</v>
      </c>
      <c r="I204" s="47">
        <f>SUM('Environmental data'!I77:I79)/'Environmental data'!I149</f>
        <v>0.89352829826342217</v>
      </c>
      <c r="J204" s="47">
        <f>SUM('Environmental data'!J77:J79)/'Environmental data'!J149</f>
        <v>0.88269929855102147</v>
      </c>
      <c r="K204" s="47">
        <f>SUM('Environmental data'!K77:K79)/'Environmental data'!K149</f>
        <v>0.86220188505632789</v>
      </c>
      <c r="L204" s="47">
        <f>SUM('Environmental data'!L77:L79)/'Environmental data'!L149</f>
        <v>0.84241847759810728</v>
      </c>
      <c r="M204" s="47">
        <f t="shared" si="8"/>
        <v>0.84168852798895699</v>
      </c>
      <c r="N204" s="47">
        <f t="shared" si="8"/>
        <v>0.82878532290696683</v>
      </c>
      <c r="O204" s="47">
        <f t="shared" si="8"/>
        <v>0.81588211782497666</v>
      </c>
      <c r="P204" s="47">
        <f t="shared" si="8"/>
        <v>0.80297891274298649</v>
      </c>
      <c r="Q204" s="47">
        <f t="shared" si="8"/>
        <v>0.79007570766099633</v>
      </c>
      <c r="R204" s="47">
        <f t="shared" si="8"/>
        <v>0.77717250257900616</v>
      </c>
      <c r="S204" s="47">
        <f t="shared" si="8"/>
        <v>0.764269297497016</v>
      </c>
      <c r="T204" s="47">
        <f t="shared" si="8"/>
        <v>0.75136609241502583</v>
      </c>
      <c r="U204" s="47">
        <f t="shared" si="8"/>
        <v>0.73846288733303567</v>
      </c>
      <c r="V204" s="47">
        <f t="shared" si="8"/>
        <v>0.7255596822510455</v>
      </c>
    </row>
    <row r="205" spans="1:23">
      <c r="A205" s="18" t="s">
        <v>29</v>
      </c>
      <c r="B205" s="47">
        <f>('Environmental data'!B86+'Environmental data'!B87)/'Environmental data'!B150</f>
        <v>0.41129217351388569</v>
      </c>
      <c r="C205" s="47">
        <f>('Environmental data'!C86+'Environmental data'!C87)/'Environmental data'!C150</f>
        <v>0.41109066577450654</v>
      </c>
      <c r="D205" s="47">
        <f>('Environmental data'!D86+'Environmental data'!D87)/'Environmental data'!D150</f>
        <v>0.3437710186084747</v>
      </c>
      <c r="E205" s="47">
        <f>('Environmental data'!E86+'Environmental data'!E87)/'Environmental data'!E150</f>
        <v>0.31327832519225313</v>
      </c>
      <c r="F205" s="47">
        <f>('Environmental data'!F86+'Environmental data'!F87)/'Environmental data'!F150</f>
        <v>0.25717215808987881</v>
      </c>
      <c r="G205" s="47">
        <f>('Environmental data'!G86+'Environmental data'!G87)/'Environmental data'!G150</f>
        <v>0.22596401028277635</v>
      </c>
      <c r="H205" s="47">
        <f>('Environmental data'!H86+'Environmental data'!H87)/'Environmental data'!H150</f>
        <v>0.19244908734721269</v>
      </c>
      <c r="I205" s="47">
        <f>('Environmental data'!I86+'Environmental data'!I87)/'Environmental data'!I150</f>
        <v>0.19109911084213957</v>
      </c>
      <c r="J205" s="47">
        <f>('Environmental data'!J86+'Environmental data'!J87)/'Environmental data'!J150</f>
        <v>0.21535087719298246</v>
      </c>
      <c r="K205" s="47">
        <f>('Environmental data'!K86+'Environmental data'!K87)/'Environmental data'!K150</f>
        <v>0.22104369961815867</v>
      </c>
      <c r="L205" s="47">
        <f>('Environmental data'!L86+'Environmental data'!L87)/'Environmental data'!L150</f>
        <v>0.21003197442046362</v>
      </c>
      <c r="M205" s="47">
        <f t="shared" ref="M205:S208" si="9">FORECAST(M$200,$B205:$L205,$B$200:$L$200)</f>
        <v>0.13782223914669345</v>
      </c>
      <c r="N205" s="47">
        <f t="shared" si="9"/>
        <v>0.11545105020321955</v>
      </c>
      <c r="O205" s="47">
        <f t="shared" si="9"/>
        <v>9.3079861259752761E-2</v>
      </c>
      <c r="P205" s="47">
        <f t="shared" si="9"/>
        <v>7.0708672316278864E-2</v>
      </c>
      <c r="Q205" s="47">
        <f t="shared" si="9"/>
        <v>4.8337483372804968E-2</v>
      </c>
      <c r="R205" s="47">
        <f t="shared" si="9"/>
        <v>2.5966294429338177E-2</v>
      </c>
      <c r="S205" s="47">
        <f t="shared" si="9"/>
        <v>3.5951054858642806E-3</v>
      </c>
      <c r="T205" s="47">
        <f>$S$205</f>
        <v>3.5951054858642806E-3</v>
      </c>
      <c r="U205" s="47">
        <f>$S$205</f>
        <v>3.5951054858642806E-3</v>
      </c>
      <c r="V205" s="47">
        <f>$S$205</f>
        <v>3.5951054858642806E-3</v>
      </c>
    </row>
    <row r="206" spans="1:23">
      <c r="A206" s="18" t="s">
        <v>9</v>
      </c>
      <c r="B206" s="47">
        <f>'Environmental data'!B80/'Environmental data'!B151</f>
        <v>0.92541330257593235</v>
      </c>
      <c r="C206" s="47">
        <f>'Environmental data'!C80/'Environmental data'!C151</f>
        <v>0.92182514358647094</v>
      </c>
      <c r="D206" s="47">
        <f>'Environmental data'!D80/'Environmental data'!D151</f>
        <v>0.90577434885320418</v>
      </c>
      <c r="E206" s="47">
        <f>'Environmental data'!E80/'Environmental data'!E151</f>
        <v>0.88673621460506713</v>
      </c>
      <c r="F206" s="47">
        <f>'Environmental data'!F80/'Environmental data'!F151</f>
        <v>0.88450879328653953</v>
      </c>
      <c r="G206" s="47">
        <f>'Environmental data'!G80/'Environmental data'!G151</f>
        <v>0.87229161356105023</v>
      </c>
      <c r="H206" s="47">
        <f>'Environmental data'!H80/'Environmental data'!H151</f>
        <v>0.85464674601164847</v>
      </c>
      <c r="I206" s="47">
        <f>'Environmental data'!I80/'Environmental data'!I151</f>
        <v>0.84448462929475587</v>
      </c>
      <c r="J206" s="47">
        <f>'Environmental data'!J80/'Environmental data'!J151</f>
        <v>0.83876123876123876</v>
      </c>
      <c r="K206" s="47">
        <f>'Environmental data'!K80/'Environmental data'!K151</f>
        <v>0.83727756374977069</v>
      </c>
      <c r="L206" s="47">
        <f>'Environmental data'!L80/'Environmental data'!L151</f>
        <v>0.82970887407927041</v>
      </c>
      <c r="M206" s="47">
        <f t="shared" si="9"/>
        <v>0.81110529657854968</v>
      </c>
      <c r="N206" s="47">
        <f t="shared" si="9"/>
        <v>0.80081332376035164</v>
      </c>
      <c r="O206" s="47">
        <f t="shared" si="9"/>
        <v>0.79052135094215714</v>
      </c>
      <c r="P206" s="47">
        <f t="shared" si="9"/>
        <v>0.78022937812396265</v>
      </c>
      <c r="Q206" s="47">
        <f t="shared" si="9"/>
        <v>0.7699374053057646</v>
      </c>
      <c r="R206" s="47">
        <f t="shared" si="9"/>
        <v>0.7596454324875701</v>
      </c>
      <c r="S206" s="47">
        <f t="shared" si="9"/>
        <v>0.74935345966937561</v>
      </c>
      <c r="T206" s="47">
        <f t="shared" ref="T206:V208" si="10">FORECAST(T$200,$B206:$L206,$B$200:$L$200)</f>
        <v>0.73906148685117756</v>
      </c>
      <c r="U206" s="47">
        <f t="shared" si="10"/>
        <v>0.72876951403298307</v>
      </c>
      <c r="V206" s="47">
        <f t="shared" si="10"/>
        <v>0.71847754121478857</v>
      </c>
    </row>
    <row r="207" spans="1:23">
      <c r="A207" s="18" t="s">
        <v>15</v>
      </c>
      <c r="B207" s="47">
        <f>'Environmental data'!B88/'Environmental data'!B152</f>
        <v>0.71343283582089556</v>
      </c>
      <c r="C207" s="47">
        <f>'Environmental data'!C88/'Environmental data'!C152</f>
        <v>0.72175141242937857</v>
      </c>
      <c r="D207" s="47">
        <f>'Environmental data'!D88/'Environmental data'!D152</f>
        <v>0.64932646346762679</v>
      </c>
      <c r="E207" s="47">
        <f>'Environmental data'!E88/'Environmental data'!E152</f>
        <v>0.74034270702728522</v>
      </c>
      <c r="F207" s="47">
        <f>'Environmental data'!F88/'Environmental data'!F152</f>
        <v>0.59186323306643585</v>
      </c>
      <c r="G207" s="47">
        <f>'Environmental data'!G88/'Environmental data'!G152</f>
        <v>0.55463490419471773</v>
      </c>
      <c r="H207" s="47">
        <f>'Environmental data'!H88/'Environmental data'!H152</f>
        <v>0.59928352098259985</v>
      </c>
      <c r="I207" s="47">
        <f>'Environmental data'!I88/'Environmental data'!I152</f>
        <v>0.60139165009940354</v>
      </c>
      <c r="J207" s="47">
        <f>'Environmental data'!J88/'Environmental data'!J152</f>
        <v>0.59659896079357577</v>
      </c>
      <c r="K207" s="47">
        <f>'Environmental data'!K88/'Environmental data'!K152</f>
        <v>0.61586176340274701</v>
      </c>
      <c r="L207" s="47">
        <f>'Environmental data'!L88/'Environmental data'!L152</f>
        <v>0.58186506231198964</v>
      </c>
      <c r="M207" s="47">
        <f t="shared" si="9"/>
        <v>0.55093776682081597</v>
      </c>
      <c r="N207" s="47">
        <f t="shared" si="9"/>
        <v>0.53720993229706338</v>
      </c>
      <c r="O207" s="47">
        <f t="shared" si="9"/>
        <v>0.52348209777330723</v>
      </c>
      <c r="P207" s="47">
        <f t="shared" si="9"/>
        <v>0.50975426324955464</v>
      </c>
      <c r="Q207" s="47">
        <f t="shared" si="9"/>
        <v>0.49602642872580205</v>
      </c>
      <c r="R207" s="47">
        <f t="shared" si="9"/>
        <v>0.48229859420204946</v>
      </c>
      <c r="S207" s="47">
        <f t="shared" si="9"/>
        <v>0.46857075967829687</v>
      </c>
      <c r="T207" s="47">
        <f t="shared" si="10"/>
        <v>0.45484292515454428</v>
      </c>
      <c r="U207" s="47">
        <f t="shared" si="10"/>
        <v>0.44111509063079168</v>
      </c>
      <c r="V207" s="47">
        <f t="shared" si="10"/>
        <v>0.42738725610703909</v>
      </c>
    </row>
    <row r="208" spans="1:23">
      <c r="A208" s="18" t="s">
        <v>12</v>
      </c>
      <c r="B208" s="47">
        <f>'Environmental data'!B89/'Environmental data'!B153</f>
        <v>0.67542857142857138</v>
      </c>
      <c r="C208" s="47">
        <f>'Environmental data'!C89/'Environmental data'!C153</f>
        <v>0.66916588566073099</v>
      </c>
      <c r="D208" s="47">
        <f>'Environmental data'!D89/'Environmental data'!D153</f>
        <v>0.60157167374220943</v>
      </c>
      <c r="E208" s="47">
        <f>'Environmental data'!E89/'Environmental data'!E153</f>
        <v>0.58656179399213459</v>
      </c>
      <c r="F208" s="47">
        <f>'Environmental data'!F89/'Environmental data'!F153</f>
        <v>0.58913604126370089</v>
      </c>
      <c r="G208" s="47">
        <f>'Environmental data'!G89/'Environmental data'!G153</f>
        <v>0.57491856677524433</v>
      </c>
      <c r="H208" s="47">
        <f>'Environmental data'!H89/'Environmental data'!H153</f>
        <v>0.57816377171215882</v>
      </c>
      <c r="I208" s="47">
        <f>'Environmental data'!I89/'Environmental data'!I153</f>
        <v>0.52682563338301047</v>
      </c>
      <c r="J208" s="47">
        <f>'Environmental data'!J89/'Environmental data'!J153</f>
        <v>0.51907442151344585</v>
      </c>
      <c r="K208" s="47">
        <f>'Environmental data'!K89/'Environmental data'!K153</f>
        <v>0.4924653405666064</v>
      </c>
      <c r="L208" s="47">
        <f>'Environmental data'!L89/'Environmental data'!L153</f>
        <v>0.50419697817571352</v>
      </c>
      <c r="M208" s="47">
        <f t="shared" si="9"/>
        <v>0.46845188925049541</v>
      </c>
      <c r="N208" s="47">
        <f t="shared" si="9"/>
        <v>0.45080737566779305</v>
      </c>
      <c r="O208" s="47">
        <f t="shared" si="9"/>
        <v>0.43316286208509069</v>
      </c>
      <c r="P208" s="47">
        <f t="shared" si="9"/>
        <v>0.41551834850239544</v>
      </c>
      <c r="Q208" s="47">
        <f t="shared" si="9"/>
        <v>0.39787383491970019</v>
      </c>
      <c r="R208" s="47">
        <f t="shared" si="9"/>
        <v>0.38022932133699783</v>
      </c>
      <c r="S208" s="47">
        <f t="shared" si="9"/>
        <v>0.36258480775429547</v>
      </c>
      <c r="T208" s="47">
        <f t="shared" si="10"/>
        <v>0.34494029417160021</v>
      </c>
      <c r="U208" s="47">
        <f t="shared" si="10"/>
        <v>0.32729578058890496</v>
      </c>
      <c r="V208" s="47">
        <f t="shared" si="10"/>
        <v>0.3096512670062026</v>
      </c>
    </row>
    <row r="209" spans="1:22">
      <c r="A209" s="18" t="s">
        <v>13</v>
      </c>
      <c r="B209" s="47">
        <f>'Environmental data'!B90/'Environmental data'!B154</f>
        <v>0.23529411764705882</v>
      </c>
      <c r="C209" s="47">
        <f>'Environmental data'!C90/'Environmental data'!C154</f>
        <v>0.30232558139534882</v>
      </c>
      <c r="D209" s="47">
        <f>'Environmental data'!D90/'Environmental data'!D154</f>
        <v>0.94061851595692136</v>
      </c>
      <c r="E209" s="47">
        <f>'Environmental data'!E90/'Environmental data'!E154</f>
        <v>0.9195504816268284</v>
      </c>
      <c r="F209" s="47">
        <f>'Environmental data'!F90/'Environmental data'!F154</f>
        <v>0.90177271559475891</v>
      </c>
      <c r="G209" s="47">
        <f>'Environmental data'!G90/'Environmental data'!G154</f>
        <v>0.87993138936535165</v>
      </c>
      <c r="H209" s="47">
        <f>'Environmental data'!H90/'Environmental data'!H154</f>
        <v>0.83319292333614159</v>
      </c>
      <c r="I209" s="47">
        <f>'Environmental data'!I90/'Environmental data'!I154</f>
        <v>0.82419928825622779</v>
      </c>
      <c r="J209" s="47">
        <f>'Environmental data'!J90/'Environmental data'!J154</f>
        <v>0.81164807930607186</v>
      </c>
      <c r="K209" s="47">
        <f>'Environmental data'!K90/'Environmental data'!K154</f>
        <v>0.81044600938967137</v>
      </c>
      <c r="L209" s="47">
        <f>'Environmental data'!L90/'Environmental data'!L154</f>
        <v>0.80079230333899265</v>
      </c>
      <c r="M209" s="47">
        <f t="shared" ref="M209:V209" si="11">1-M222-M196-M182-M169</f>
        <v>0.84995701025353654</v>
      </c>
      <c r="N209" s="47">
        <f t="shared" si="11"/>
        <v>0.85055100858416921</v>
      </c>
      <c r="O209" s="47">
        <f t="shared" si="11"/>
        <v>0.85114500691480544</v>
      </c>
      <c r="P209" s="47">
        <f t="shared" si="11"/>
        <v>0.85173900524544521</v>
      </c>
      <c r="Q209" s="47">
        <f t="shared" si="11"/>
        <v>0.85233300357608144</v>
      </c>
      <c r="R209" s="47">
        <f t="shared" si="11"/>
        <v>0.85292700190671766</v>
      </c>
      <c r="S209" s="47">
        <f t="shared" si="11"/>
        <v>0.85352100023735389</v>
      </c>
      <c r="T209" s="47">
        <f t="shared" si="11"/>
        <v>0.85411499856799011</v>
      </c>
      <c r="U209" s="47">
        <f t="shared" si="11"/>
        <v>0.84809896958701358</v>
      </c>
      <c r="V209" s="47">
        <f t="shared" si="11"/>
        <v>0.83968466667391084</v>
      </c>
    </row>
    <row r="210" spans="1:22">
      <c r="A210" s="18" t="s">
        <v>44</v>
      </c>
      <c r="B210" s="47">
        <f>SUM('Environmental data'!B91:B93)/'Environmental data'!B155</f>
        <v>0.89422732162065255</v>
      </c>
      <c r="C210" s="47">
        <f>SUM('Environmental data'!C91:C93)/'Environmental data'!C155</f>
        <v>0.90519568151147101</v>
      </c>
      <c r="D210" s="47">
        <f>SUM('Environmental data'!D91:D93)/'Environmental data'!D155</f>
        <v>0.88991124252674192</v>
      </c>
      <c r="E210" s="47">
        <f>SUM('Environmental data'!E91:E93)/'Environmental data'!E155</f>
        <v>0.83545986344228274</v>
      </c>
      <c r="F210" s="47">
        <f>SUM('Environmental data'!F91:F93)/'Environmental data'!F155</f>
        <v>0.85066307076526049</v>
      </c>
      <c r="G210" s="47">
        <f>SUM('Environmental data'!G91:G93)/'Environmental data'!G155</f>
        <v>0.84602000869943461</v>
      </c>
      <c r="H210" s="47">
        <f>SUM('Environmental data'!H91:H93)/'Environmental data'!H155</f>
        <v>0.80855772777572854</v>
      </c>
      <c r="I210" s="47">
        <f>SUM('Environmental data'!I91:I93)/'Environmental data'!I155</f>
        <v>0.78498805945625916</v>
      </c>
      <c r="J210" s="47">
        <f>SUM('Environmental data'!J91:J93)/'Environmental data'!J155</f>
        <v>0.75870591524126274</v>
      </c>
      <c r="K210" s="47">
        <f>SUM('Environmental data'!K91:K93)/'Environmental data'!K155</f>
        <v>0.74581772784019973</v>
      </c>
      <c r="L210" s="47">
        <f>SUM('Environmental data'!L91:L93)/'Environmental data'!L155</f>
        <v>0.73091257792817932</v>
      </c>
      <c r="M210" s="47">
        <f t="shared" ref="M210:V210" si="12">FORECAST(M$200,$B210:$L210,$B$200:$L$200)</f>
        <v>0.7141826288389268</v>
      </c>
      <c r="N210" s="47">
        <f t="shared" si="12"/>
        <v>0.69608489733014522</v>
      </c>
      <c r="O210" s="47">
        <f t="shared" si="12"/>
        <v>0.67798716582137075</v>
      </c>
      <c r="P210" s="47">
        <f t="shared" si="12"/>
        <v>0.65988943431258917</v>
      </c>
      <c r="Q210" s="47">
        <f t="shared" si="12"/>
        <v>0.6417917028038147</v>
      </c>
      <c r="R210" s="47">
        <f t="shared" si="12"/>
        <v>0.62369397129504023</v>
      </c>
      <c r="S210" s="47">
        <f t="shared" si="12"/>
        <v>0.60559623978625865</v>
      </c>
      <c r="T210" s="47">
        <f t="shared" si="12"/>
        <v>0.58749850827748418</v>
      </c>
      <c r="U210" s="47">
        <f t="shared" si="12"/>
        <v>0.5694007767687097</v>
      </c>
      <c r="V210" s="47">
        <f t="shared" si="12"/>
        <v>0.55130304525992813</v>
      </c>
    </row>
    <row r="212" spans="1:22">
      <c r="A212" t="s">
        <v>135</v>
      </c>
    </row>
    <row r="213" spans="1:22">
      <c r="A213" s="18" t="s">
        <v>90</v>
      </c>
      <c r="B213" s="39">
        <v>2010</v>
      </c>
      <c r="C213" s="39">
        <v>2011</v>
      </c>
      <c r="D213" s="39">
        <v>2012</v>
      </c>
      <c r="E213" s="39">
        <v>2013</v>
      </c>
      <c r="F213" s="39">
        <v>2014</v>
      </c>
      <c r="G213" s="39">
        <v>2015</v>
      </c>
      <c r="H213" s="39">
        <v>2016</v>
      </c>
      <c r="I213" s="39">
        <v>2017</v>
      </c>
      <c r="J213" s="39">
        <v>2018</v>
      </c>
      <c r="K213" s="39">
        <v>2019</v>
      </c>
      <c r="L213" s="39">
        <v>2020</v>
      </c>
      <c r="M213" s="39">
        <v>2021</v>
      </c>
      <c r="N213" s="39">
        <v>2022</v>
      </c>
      <c r="O213" s="39">
        <v>2023</v>
      </c>
      <c r="P213" s="39">
        <v>2024</v>
      </c>
      <c r="Q213" s="39">
        <v>2025</v>
      </c>
      <c r="R213" s="39">
        <v>2026</v>
      </c>
      <c r="S213" s="39">
        <v>2027</v>
      </c>
      <c r="T213" s="39">
        <v>2028</v>
      </c>
      <c r="U213" s="39">
        <v>2029</v>
      </c>
      <c r="V213" s="39">
        <v>2030</v>
      </c>
    </row>
    <row r="214" spans="1:22">
      <c r="A214" s="18" t="s">
        <v>95</v>
      </c>
      <c r="B214" s="47">
        <f>'Environmental data'!B100/'Environmental data'!B146</f>
        <v>1.7670435728816766E-2</v>
      </c>
      <c r="C214" s="47">
        <f>'Environmental data'!C100/'Environmental data'!C146</f>
        <v>1.8436687316320276E-2</v>
      </c>
      <c r="D214" s="47">
        <f>'Environmental data'!D100/'Environmental data'!D146</f>
        <v>1.9715242108387702E-2</v>
      </c>
      <c r="E214" s="47">
        <f>'Environmental data'!E100/'Environmental data'!E146</f>
        <v>2.0756157039408776E-2</v>
      </c>
      <c r="F214" s="47">
        <f>'Environmental data'!F100/'Environmental data'!F146</f>
        <v>2.3768736616702354E-2</v>
      </c>
      <c r="G214" s="47">
        <f>'Environmental data'!G100/'Environmental data'!G146</f>
        <v>2.9861147406749246E-2</v>
      </c>
      <c r="H214" s="47">
        <f>'Environmental data'!H100/'Environmental data'!H146</f>
        <v>3.5399405582213959E-2</v>
      </c>
      <c r="I214" s="47">
        <f>'Environmental data'!I100/'Environmental data'!I146</f>
        <v>3.8648471819796242E-2</v>
      </c>
      <c r="J214" s="47">
        <f>'Environmental data'!J100/'Environmental data'!J146</f>
        <v>4.2174789483466056E-2</v>
      </c>
      <c r="K214" s="47">
        <f>'Environmental data'!K100/'Environmental data'!K146</f>
        <v>4.751972793999916E-2</v>
      </c>
      <c r="L214" s="47">
        <f>'Environmental data'!L100/'Environmental data'!L146</f>
        <v>4.802466987571568E-2</v>
      </c>
      <c r="M214" s="47">
        <f t="shared" ref="M214:V223" si="13">FORECAST(M$213,$B214:$L214,$B$213:$L$213)</f>
        <v>5.1973985022365277E-2</v>
      </c>
      <c r="N214" s="47">
        <f t="shared" si="13"/>
        <v>5.5454869330371359E-2</v>
      </c>
      <c r="O214" s="47">
        <f t="shared" si="13"/>
        <v>5.893575363837833E-2</v>
      </c>
      <c r="P214" s="47">
        <f t="shared" si="13"/>
        <v>6.24166379463853E-2</v>
      </c>
      <c r="Q214" s="47">
        <f t="shared" si="13"/>
        <v>6.5897522254391383E-2</v>
      </c>
      <c r="R214" s="47">
        <f t="shared" si="13"/>
        <v>6.9378406562398354E-2</v>
      </c>
      <c r="S214" s="47">
        <f t="shared" si="13"/>
        <v>7.2859290870405324E-2</v>
      </c>
      <c r="T214" s="47">
        <f t="shared" si="13"/>
        <v>7.6340175178411407E-2</v>
      </c>
      <c r="U214" s="47">
        <f t="shared" si="13"/>
        <v>7.9821059486418378E-2</v>
      </c>
      <c r="V214" s="47">
        <f t="shared" si="13"/>
        <v>8.330194379442446E-2</v>
      </c>
    </row>
    <row r="215" spans="1:22">
      <c r="A215" s="18" t="s">
        <v>28</v>
      </c>
      <c r="B215" s="47">
        <f>SUM('Environmental data'!B105:B108)/'Environmental data'!B147</f>
        <v>5.2099259085028812E-2</v>
      </c>
      <c r="C215" s="47">
        <f>SUM('Environmental data'!C105:C108)/'Environmental data'!C147</f>
        <v>4.4591423085129082E-2</v>
      </c>
      <c r="D215" s="47">
        <f>SUM('Environmental data'!D105:D108)/'Environmental data'!D147</f>
        <v>5.1908771356167747E-2</v>
      </c>
      <c r="E215" s="47">
        <f>SUM('Environmental data'!E105:E108)/'Environmental data'!E147</f>
        <v>4.9830014570179701E-2</v>
      </c>
      <c r="F215" s="47">
        <f>SUM('Environmental data'!F105:F108)/'Environmental data'!F147</f>
        <v>5.1702108693283684E-2</v>
      </c>
      <c r="G215" s="47">
        <f>SUM('Environmental data'!G105:G108)/'Environmental data'!G147</f>
        <v>6.4396887159533067E-2</v>
      </c>
      <c r="H215" s="47">
        <f>SUM('Environmental data'!H105:H108)/'Environmental data'!H147</f>
        <v>6.1278059377262856E-2</v>
      </c>
      <c r="I215" s="47">
        <f>SUM('Environmental data'!I105:I108)/'Environmental data'!I147</f>
        <v>5.9123519751058867E-2</v>
      </c>
      <c r="J215" s="47">
        <f>SUM('Environmental data'!J105:J108)/'Environmental data'!J147</f>
        <v>6.7695863947824647E-2</v>
      </c>
      <c r="K215" s="47">
        <f>SUM('Environmental data'!K105:K108)/'Environmental data'!K147</f>
        <v>7.7584807661093977E-2</v>
      </c>
      <c r="L215" s="47">
        <f>SUM('Environmental data'!L105:L108)/'Environmental data'!L147</f>
        <v>9.8281214568560565E-2</v>
      </c>
      <c r="M215" s="47">
        <f t="shared" si="13"/>
        <v>8.5594223816405801E-2</v>
      </c>
      <c r="N215" s="47">
        <f t="shared" si="13"/>
        <v>8.9579747039516988E-2</v>
      </c>
      <c r="O215" s="47">
        <f t="shared" si="13"/>
        <v>9.3565270262628175E-2</v>
      </c>
      <c r="P215" s="47">
        <f t="shared" si="13"/>
        <v>9.7550793485737586E-2</v>
      </c>
      <c r="Q215" s="47">
        <f t="shared" si="13"/>
        <v>0.10153631670884877</v>
      </c>
      <c r="R215" s="47">
        <f t="shared" si="13"/>
        <v>0.10552183993195996</v>
      </c>
      <c r="S215" s="47">
        <f t="shared" si="13"/>
        <v>0.10950736315507115</v>
      </c>
      <c r="T215" s="47">
        <f t="shared" si="13"/>
        <v>0.11349288637818233</v>
      </c>
      <c r="U215" s="47">
        <f t="shared" si="13"/>
        <v>0.11747840960129352</v>
      </c>
      <c r="V215" s="47">
        <f t="shared" si="13"/>
        <v>0.12146393282440471</v>
      </c>
    </row>
    <row r="216" spans="1:22">
      <c r="A216" s="18" t="s">
        <v>30</v>
      </c>
      <c r="B216" s="47">
        <f>'Environmental data'!B109/'Environmental data'!B148</f>
        <v>0.10612608032536859</v>
      </c>
      <c r="C216" s="47">
        <f>'Environmental data'!C109/'Environmental data'!C148</f>
        <v>0.11498917748917749</v>
      </c>
      <c r="D216" s="47">
        <f>'Environmental data'!D109/'Environmental data'!D148</f>
        <v>0.130065059969871</v>
      </c>
      <c r="E216" s="47">
        <f>'Environmental data'!E109/'Environmental data'!E148</f>
        <v>0.12315303622663343</v>
      </c>
      <c r="F216" s="47">
        <f>'Environmental data'!F109/'Environmental data'!F148</f>
        <v>0.14425237070494479</v>
      </c>
      <c r="G216" s="47">
        <f>'Environmental data'!G109/'Environmental data'!G148</f>
        <v>0.15989445910290237</v>
      </c>
      <c r="H216" s="47">
        <f>'Environmental data'!H109/'Environmental data'!H148</f>
        <v>0.1746778989098117</v>
      </c>
      <c r="I216" s="47">
        <f>'Environmental data'!I109/'Environmental data'!I148</f>
        <v>0.18399264029438822</v>
      </c>
      <c r="J216" s="47">
        <f>'Environmental data'!J109/'Environmental data'!J148</f>
        <v>0.19597550306211722</v>
      </c>
      <c r="K216" s="47">
        <f>'Environmental data'!K109/'Environmental data'!K148</f>
        <v>0.2273102310231023</v>
      </c>
      <c r="L216" s="47">
        <f>'Environmental data'!L109/'Environmental data'!L148</f>
        <v>0.22453562887806977</v>
      </c>
      <c r="M216" s="47">
        <f t="shared" si="13"/>
        <v>0.23815208177238034</v>
      </c>
      <c r="N216" s="47">
        <f t="shared" si="13"/>
        <v>0.25079906379525596</v>
      </c>
      <c r="O216" s="47">
        <f t="shared" si="13"/>
        <v>0.26344604581813158</v>
      </c>
      <c r="P216" s="47">
        <f t="shared" si="13"/>
        <v>0.2760930278410072</v>
      </c>
      <c r="Q216" s="47">
        <f t="shared" si="13"/>
        <v>0.28874000986388282</v>
      </c>
      <c r="R216" s="47">
        <f t="shared" si="13"/>
        <v>0.30138699188675844</v>
      </c>
      <c r="S216" s="47">
        <f t="shared" si="13"/>
        <v>0.31403397390963406</v>
      </c>
      <c r="T216" s="47">
        <f t="shared" si="13"/>
        <v>0.32668095593250968</v>
      </c>
      <c r="U216" s="47">
        <f t="shared" si="13"/>
        <v>0.33932793795538529</v>
      </c>
      <c r="V216" s="47">
        <f t="shared" si="13"/>
        <v>0.35197491997826091</v>
      </c>
    </row>
    <row r="217" spans="1:22">
      <c r="A217" s="18" t="s">
        <v>27</v>
      </c>
      <c r="B217" s="47">
        <f>SUM('Environmental data'!B101:B103)/'Environmental data'!B149</f>
        <v>0</v>
      </c>
      <c r="C217" s="47">
        <f>SUM('Environmental data'!C101:C103)/'Environmental data'!C149</f>
        <v>0</v>
      </c>
      <c r="D217" s="47">
        <f>SUM('Environmental data'!D101:D103)/'Environmental data'!D149</f>
        <v>0</v>
      </c>
      <c r="E217" s="47">
        <f>SUM('Environmental data'!E101:E103)/'Environmental data'!E149</f>
        <v>0</v>
      </c>
      <c r="F217" s="47">
        <f>SUM('Environmental data'!F101:F103)/'Environmental data'!F149</f>
        <v>0</v>
      </c>
      <c r="G217" s="47">
        <f>SUM('Environmental data'!G101:G103)/'Environmental data'!G149</f>
        <v>0</v>
      </c>
      <c r="H217" s="47">
        <f>SUM('Environmental data'!H101:H103)/'Environmental data'!H149</f>
        <v>0</v>
      </c>
      <c r="I217" s="47">
        <f>SUM('Environmental data'!I101:I103)/'Environmental data'!I149</f>
        <v>0</v>
      </c>
      <c r="J217" s="47">
        <f>SUM('Environmental data'!J101:J103)/'Environmental data'!J149</f>
        <v>0</v>
      </c>
      <c r="K217" s="47">
        <f>SUM('Environmental data'!K101:K103)/'Environmental data'!K149</f>
        <v>0</v>
      </c>
      <c r="L217" s="47">
        <f>SUM('Environmental data'!L101:L103)/'Environmental data'!L149</f>
        <v>0</v>
      </c>
      <c r="M217" s="47">
        <f t="shared" si="13"/>
        <v>0</v>
      </c>
      <c r="N217" s="47">
        <f t="shared" si="13"/>
        <v>0</v>
      </c>
      <c r="O217" s="47">
        <f t="shared" si="13"/>
        <v>0</v>
      </c>
      <c r="P217" s="47">
        <f t="shared" si="13"/>
        <v>0</v>
      </c>
      <c r="Q217" s="47">
        <f t="shared" si="13"/>
        <v>0</v>
      </c>
      <c r="R217" s="47">
        <f t="shared" si="13"/>
        <v>0</v>
      </c>
      <c r="S217" s="47">
        <f t="shared" si="13"/>
        <v>0</v>
      </c>
      <c r="T217" s="47">
        <f t="shared" si="13"/>
        <v>0</v>
      </c>
      <c r="U217" s="47">
        <f t="shared" si="13"/>
        <v>0</v>
      </c>
      <c r="V217" s="47">
        <f t="shared" si="13"/>
        <v>0</v>
      </c>
    </row>
    <row r="218" spans="1:22">
      <c r="A218" s="18" t="s">
        <v>29</v>
      </c>
      <c r="B218" s="47">
        <f>('Environmental data'!B110+'Environmental data'!B111)/'Environmental data'!B150</f>
        <v>0</v>
      </c>
      <c r="C218" s="47">
        <f>('Environmental data'!C110+'Environmental data'!C111)/'Environmental data'!C150</f>
        <v>0</v>
      </c>
      <c r="D218" s="47">
        <f>('Environmental data'!D110+'Environmental data'!D111)/'Environmental data'!D150</f>
        <v>0</v>
      </c>
      <c r="E218" s="47">
        <f>('Environmental data'!E110+'Environmental data'!E111)/'Environmental data'!E150</f>
        <v>0</v>
      </c>
      <c r="F218" s="47">
        <f>('Environmental data'!F110+'Environmental data'!F111)/'Environmental data'!F150</f>
        <v>0</v>
      </c>
      <c r="G218" s="47">
        <f>('Environmental data'!G110+'Environmental data'!G111)/'Environmental data'!G150</f>
        <v>0</v>
      </c>
      <c r="H218" s="47">
        <f>('Environmental data'!H110+'Environmental data'!H111)/'Environmental data'!H150</f>
        <v>0</v>
      </c>
      <c r="I218" s="47">
        <f>('Environmental data'!I110+'Environmental data'!I111)/'Environmental data'!I150</f>
        <v>0</v>
      </c>
      <c r="J218" s="47">
        <f>('Environmental data'!J110+'Environmental data'!J111)/'Environmental data'!J150</f>
        <v>0</v>
      </c>
      <c r="K218" s="47">
        <f>('Environmental data'!K110+'Environmental data'!K111)/'Environmental data'!K150</f>
        <v>0</v>
      </c>
      <c r="L218" s="47">
        <f>('Environmental data'!L110+'Environmental data'!L111)/'Environmental data'!L150</f>
        <v>0</v>
      </c>
      <c r="M218" s="47">
        <f t="shared" si="13"/>
        <v>0</v>
      </c>
      <c r="N218" s="47">
        <f t="shared" si="13"/>
        <v>0</v>
      </c>
      <c r="O218" s="47">
        <f t="shared" si="13"/>
        <v>0</v>
      </c>
      <c r="P218" s="47">
        <f t="shared" si="13"/>
        <v>0</v>
      </c>
      <c r="Q218" s="47">
        <f t="shared" si="13"/>
        <v>0</v>
      </c>
      <c r="R218" s="47">
        <f t="shared" si="13"/>
        <v>0</v>
      </c>
      <c r="S218" s="47">
        <f t="shared" si="13"/>
        <v>0</v>
      </c>
      <c r="T218" s="47">
        <f t="shared" si="13"/>
        <v>0</v>
      </c>
      <c r="U218" s="47">
        <f t="shared" si="13"/>
        <v>0</v>
      </c>
      <c r="V218" s="47">
        <f t="shared" si="13"/>
        <v>0</v>
      </c>
    </row>
    <row r="219" spans="1:22">
      <c r="A219" s="18" t="s">
        <v>9</v>
      </c>
      <c r="B219" s="47">
        <f>'Environmental data'!B104/'Environmental data'!B151</f>
        <v>0</v>
      </c>
      <c r="C219" s="47">
        <f>'Environmental data'!C104/'Environmental data'!C151</f>
        <v>0</v>
      </c>
      <c r="D219" s="47">
        <f>'Environmental data'!D104/'Environmental data'!D151</f>
        <v>0</v>
      </c>
      <c r="E219" s="47">
        <f>'Environmental data'!E104/'Environmental data'!E151</f>
        <v>0</v>
      </c>
      <c r="F219" s="47">
        <f>'Environmental data'!F104/'Environmental data'!F151</f>
        <v>0</v>
      </c>
      <c r="G219" s="47">
        <f>'Environmental data'!G104/'Environmental data'!G151</f>
        <v>0</v>
      </c>
      <c r="H219" s="47">
        <f>'Environmental data'!H104/'Environmental data'!H151</f>
        <v>0</v>
      </c>
      <c r="I219" s="47">
        <f>'Environmental data'!I104/'Environmental data'!I151</f>
        <v>0</v>
      </c>
      <c r="J219" s="47">
        <f>'Environmental data'!J104/'Environmental data'!J151</f>
        <v>0</v>
      </c>
      <c r="K219" s="47">
        <f>'Environmental data'!K104/'Environmental data'!K151</f>
        <v>0</v>
      </c>
      <c r="L219" s="47">
        <f>'Environmental data'!L104/'Environmental data'!L151</f>
        <v>0</v>
      </c>
      <c r="M219" s="47">
        <f t="shared" si="13"/>
        <v>0</v>
      </c>
      <c r="N219" s="47">
        <f t="shared" si="13"/>
        <v>0</v>
      </c>
      <c r="O219" s="47">
        <f t="shared" si="13"/>
        <v>0</v>
      </c>
      <c r="P219" s="47">
        <f t="shared" si="13"/>
        <v>0</v>
      </c>
      <c r="Q219" s="47">
        <f t="shared" si="13"/>
        <v>0</v>
      </c>
      <c r="R219" s="47">
        <f t="shared" si="13"/>
        <v>0</v>
      </c>
      <c r="S219" s="47">
        <f t="shared" si="13"/>
        <v>0</v>
      </c>
      <c r="T219" s="47">
        <f t="shared" si="13"/>
        <v>0</v>
      </c>
      <c r="U219" s="47">
        <f t="shared" si="13"/>
        <v>0</v>
      </c>
      <c r="V219" s="47">
        <f t="shared" si="13"/>
        <v>0</v>
      </c>
    </row>
    <row r="220" spans="1:22">
      <c r="A220" s="18" t="s">
        <v>15</v>
      </c>
      <c r="B220" s="47">
        <f>'Environmental data'!B112/'Environmental data'!B152</f>
        <v>0</v>
      </c>
      <c r="C220" s="47">
        <f>'Environmental data'!C112/'Environmental data'!C152</f>
        <v>0</v>
      </c>
      <c r="D220" s="47">
        <f>'Environmental data'!D112/'Environmental data'!D152</f>
        <v>0</v>
      </c>
      <c r="E220" s="47">
        <f>'Environmental data'!E112/'Environmental data'!E152</f>
        <v>0</v>
      </c>
      <c r="F220" s="47">
        <f>'Environmental data'!F112/'Environmental data'!F152</f>
        <v>0</v>
      </c>
      <c r="G220" s="47">
        <f>'Environmental data'!G112/'Environmental data'!G152</f>
        <v>0</v>
      </c>
      <c r="H220" s="47">
        <f>'Environmental data'!H112/'Environmental data'!H152</f>
        <v>0</v>
      </c>
      <c r="I220" s="47">
        <f>'Environmental data'!I112/'Environmental data'!I152</f>
        <v>0</v>
      </c>
      <c r="J220" s="47">
        <f>'Environmental data'!J112/'Environmental data'!J152</f>
        <v>0</v>
      </c>
      <c r="K220" s="47">
        <f>'Environmental data'!K112/'Environmental data'!K152</f>
        <v>0</v>
      </c>
      <c r="L220" s="47">
        <f>'Environmental data'!L112/'Environmental data'!L152</f>
        <v>0</v>
      </c>
      <c r="M220" s="47">
        <f t="shared" si="13"/>
        <v>0</v>
      </c>
      <c r="N220" s="47">
        <f t="shared" si="13"/>
        <v>0</v>
      </c>
      <c r="O220" s="47">
        <f t="shared" si="13"/>
        <v>0</v>
      </c>
      <c r="P220" s="47">
        <f t="shared" si="13"/>
        <v>0</v>
      </c>
      <c r="Q220" s="47">
        <f t="shared" si="13"/>
        <v>0</v>
      </c>
      <c r="R220" s="47">
        <f t="shared" si="13"/>
        <v>0</v>
      </c>
      <c r="S220" s="47">
        <f t="shared" si="13"/>
        <v>0</v>
      </c>
      <c r="T220" s="47">
        <f t="shared" si="13"/>
        <v>0</v>
      </c>
      <c r="U220" s="47">
        <f t="shared" si="13"/>
        <v>0</v>
      </c>
      <c r="V220" s="47">
        <f t="shared" si="13"/>
        <v>0</v>
      </c>
    </row>
    <row r="221" spans="1:22">
      <c r="A221" s="18" t="s">
        <v>12</v>
      </c>
      <c r="B221" s="47">
        <f>'Environmental data'!B113/'Environmental data'!B153</f>
        <v>0</v>
      </c>
      <c r="C221" s="47">
        <f>'Environmental data'!C113/'Environmental data'!C153</f>
        <v>0</v>
      </c>
      <c r="D221" s="47">
        <f>'Environmental data'!D113/'Environmental data'!D153</f>
        <v>0</v>
      </c>
      <c r="E221" s="47">
        <f>'Environmental data'!E113/'Environmental data'!E153</f>
        <v>0</v>
      </c>
      <c r="F221" s="47">
        <f>'Environmental data'!F113/'Environmental data'!F153</f>
        <v>0</v>
      </c>
      <c r="G221" s="47">
        <f>'Environmental data'!G113/'Environmental data'!G153</f>
        <v>0</v>
      </c>
      <c r="H221" s="47">
        <f>'Environmental data'!H113/'Environmental data'!H153</f>
        <v>0</v>
      </c>
      <c r="I221" s="47">
        <f>'Environmental data'!I113/'Environmental data'!I153</f>
        <v>0</v>
      </c>
      <c r="J221" s="47">
        <f>'Environmental data'!J113/'Environmental data'!J153</f>
        <v>0</v>
      </c>
      <c r="K221" s="47">
        <f>'Environmental data'!K113/'Environmental data'!K153</f>
        <v>0</v>
      </c>
      <c r="L221" s="47">
        <f>'Environmental data'!L113/'Environmental data'!L153</f>
        <v>0</v>
      </c>
      <c r="M221" s="47">
        <f t="shared" si="13"/>
        <v>0</v>
      </c>
      <c r="N221" s="47">
        <f t="shared" si="13"/>
        <v>0</v>
      </c>
      <c r="O221" s="47">
        <f t="shared" si="13"/>
        <v>0</v>
      </c>
      <c r="P221" s="47">
        <f t="shared" si="13"/>
        <v>0</v>
      </c>
      <c r="Q221" s="47">
        <f t="shared" si="13"/>
        <v>0</v>
      </c>
      <c r="R221" s="47">
        <f t="shared" si="13"/>
        <v>0</v>
      </c>
      <c r="S221" s="47">
        <f t="shared" si="13"/>
        <v>0</v>
      </c>
      <c r="T221" s="47">
        <f t="shared" si="13"/>
        <v>0</v>
      </c>
      <c r="U221" s="47">
        <f t="shared" si="13"/>
        <v>0</v>
      </c>
      <c r="V221" s="47">
        <f t="shared" si="13"/>
        <v>0</v>
      </c>
    </row>
    <row r="222" spans="1:22">
      <c r="A222" s="18" t="s">
        <v>13</v>
      </c>
      <c r="B222" s="47">
        <f>'Environmental data'!B114/'Environmental data'!B154</f>
        <v>0</v>
      </c>
      <c r="C222" s="47">
        <f>'Environmental data'!C114/'Environmental data'!C154</f>
        <v>0</v>
      </c>
      <c r="D222" s="47">
        <f>'Environmental data'!D114/'Environmental data'!D154</f>
        <v>0</v>
      </c>
      <c r="E222" s="47">
        <f>'Environmental data'!E114/'Environmental data'!E154</f>
        <v>0</v>
      </c>
      <c r="F222" s="47">
        <f>'Environmental data'!F114/'Environmental data'!F154</f>
        <v>0</v>
      </c>
      <c r="G222" s="47">
        <f>'Environmental data'!G114/'Environmental data'!G154</f>
        <v>0</v>
      </c>
      <c r="H222" s="47">
        <f>'Environmental data'!H114/'Environmental data'!H154</f>
        <v>0</v>
      </c>
      <c r="I222" s="47">
        <f>'Environmental data'!I114/'Environmental data'!I154</f>
        <v>0</v>
      </c>
      <c r="J222" s="47">
        <f>'Environmental data'!J114/'Environmental data'!J154</f>
        <v>0</v>
      </c>
      <c r="K222" s="47">
        <f>'Environmental data'!K114/'Environmental data'!K154</f>
        <v>0</v>
      </c>
      <c r="L222" s="47">
        <f>'Environmental data'!L114/'Environmental data'!L154</f>
        <v>0</v>
      </c>
      <c r="M222" s="47">
        <f t="shared" si="13"/>
        <v>0</v>
      </c>
      <c r="N222" s="47">
        <f t="shared" si="13"/>
        <v>0</v>
      </c>
      <c r="O222" s="47">
        <f t="shared" si="13"/>
        <v>0</v>
      </c>
      <c r="P222" s="47">
        <f t="shared" si="13"/>
        <v>0</v>
      </c>
      <c r="Q222" s="47">
        <f t="shared" si="13"/>
        <v>0</v>
      </c>
      <c r="R222" s="47">
        <f t="shared" si="13"/>
        <v>0</v>
      </c>
      <c r="S222" s="47">
        <f t="shared" si="13"/>
        <v>0</v>
      </c>
      <c r="T222" s="47">
        <f t="shared" si="13"/>
        <v>0</v>
      </c>
      <c r="U222" s="47">
        <f t="shared" si="13"/>
        <v>0</v>
      </c>
      <c r="V222" s="47">
        <f t="shared" si="13"/>
        <v>0</v>
      </c>
    </row>
    <row r="223" spans="1:22">
      <c r="A223" s="18" t="s">
        <v>44</v>
      </c>
      <c r="B223" s="47">
        <f>SUM('Environmental data'!B115:B117)/'Environmental data'!B155</f>
        <v>0</v>
      </c>
      <c r="C223" s="47">
        <f>SUM('Environmental data'!C115:C117)/'Environmental data'!C155</f>
        <v>0</v>
      </c>
      <c r="D223" s="47">
        <f>SUM('Environmental data'!D115:D117)/'Environmental data'!D155</f>
        <v>0</v>
      </c>
      <c r="E223" s="47">
        <f>SUM('Environmental data'!E115:E117)/'Environmental data'!E155</f>
        <v>2.0063576457900974E-2</v>
      </c>
      <c r="F223" s="47">
        <f>SUM('Environmental data'!F115:F117)/'Environmental data'!F155</f>
        <v>3.6692871492390818E-2</v>
      </c>
      <c r="G223" s="47">
        <f>SUM('Environmental data'!G115:G117)/'Environmental data'!G155</f>
        <v>4.5050643136767543E-2</v>
      </c>
      <c r="H223" s="47">
        <f>SUM('Environmental data'!H115:H117)/'Environmental data'!H155</f>
        <v>5.6879380302471416E-2</v>
      </c>
      <c r="I223" s="47">
        <f>SUM('Environmental data'!I115:I117)/'Environmental data'!I155</f>
        <v>6.6852880603061202E-2</v>
      </c>
      <c r="J223" s="47">
        <f>SUM('Environmental data'!J115:J117)/'Environmental data'!J155</f>
        <v>7.8788892169183056E-2</v>
      </c>
      <c r="K223" s="47">
        <f>SUM('Environmental data'!K115:K117)/'Environmental data'!K155</f>
        <v>8.1647940074906361E-2</v>
      </c>
      <c r="L223" s="47">
        <f>SUM('Environmental data'!L115:L117)/'Environmental data'!L155</f>
        <v>7.8992181216078136E-2</v>
      </c>
      <c r="M223" s="47">
        <f t="shared" si="13"/>
        <v>0.10072536740413796</v>
      </c>
      <c r="N223" s="47">
        <f t="shared" si="13"/>
        <v>0.11046795340402937</v>
      </c>
      <c r="O223" s="47">
        <f t="shared" si="13"/>
        <v>0.12021053940392079</v>
      </c>
      <c r="P223" s="47">
        <f t="shared" si="13"/>
        <v>0.12995312540381221</v>
      </c>
      <c r="Q223" s="47">
        <f t="shared" si="13"/>
        <v>0.13969571140370007</v>
      </c>
      <c r="R223" s="47">
        <f t="shared" si="13"/>
        <v>0.14943829740359149</v>
      </c>
      <c r="S223" s="47">
        <f t="shared" si="13"/>
        <v>0.15918088340348291</v>
      </c>
      <c r="T223" s="47">
        <f t="shared" si="13"/>
        <v>0.16892346940337433</v>
      </c>
      <c r="U223" s="47">
        <f t="shared" si="13"/>
        <v>0.17866605540326219</v>
      </c>
      <c r="V223" s="47">
        <f t="shared" si="13"/>
        <v>0.18840864140315361</v>
      </c>
    </row>
    <row r="226" spans="1:6">
      <c r="A226" t="s">
        <v>136</v>
      </c>
    </row>
    <row r="227" spans="1:6">
      <c r="A227" s="18" t="s">
        <v>84</v>
      </c>
      <c r="B227" s="18" t="s">
        <v>85</v>
      </c>
      <c r="C227" s="18" t="s">
        <v>86</v>
      </c>
      <c r="D227" s="18" t="s">
        <v>87</v>
      </c>
      <c r="E227" s="18" t="s">
        <v>88</v>
      </c>
      <c r="F227" s="18" t="s">
        <v>90</v>
      </c>
    </row>
    <row r="228" spans="1:6">
      <c r="A228" s="1">
        <v>1748.9</v>
      </c>
      <c r="B228" s="1">
        <v>46.26</v>
      </c>
      <c r="C228" s="1">
        <v>15.676</v>
      </c>
      <c r="D228" s="1">
        <v>8.2100000000000009</v>
      </c>
      <c r="E228" s="1">
        <v>73.7</v>
      </c>
      <c r="F228" s="1">
        <v>6.359</v>
      </c>
    </row>
    <row r="229" spans="1:6">
      <c r="A229" s="1">
        <v>1045.68</v>
      </c>
      <c r="B229" s="1"/>
      <c r="C229" s="1"/>
      <c r="D229" s="1">
        <v>8.4849999999999994</v>
      </c>
      <c r="E229" s="1">
        <v>53.37</v>
      </c>
      <c r="F229" s="20"/>
    </row>
    <row r="230" spans="1:6">
      <c r="A230" s="66" t="s">
        <v>137</v>
      </c>
    </row>
    <row r="231" spans="1:6">
      <c r="A231" s="66" t="s">
        <v>234</v>
      </c>
    </row>
    <row r="232" spans="1:6">
      <c r="A232" s="66" t="s">
        <v>231</v>
      </c>
    </row>
    <row r="233" spans="1:6">
      <c r="A233" s="66" t="s">
        <v>233</v>
      </c>
    </row>
    <row r="234" spans="1:6">
      <c r="A234" s="66" t="s">
        <v>232</v>
      </c>
    </row>
    <row r="238" spans="1:6" ht="15.6">
      <c r="A238" t="s">
        <v>279</v>
      </c>
    </row>
    <row r="239" spans="1:6">
      <c r="A239" s="32" t="s">
        <v>91</v>
      </c>
      <c r="B239" s="1">
        <v>0.94189999999999996</v>
      </c>
    </row>
    <row r="240" spans="1:6">
      <c r="A240" s="18" t="s">
        <v>44</v>
      </c>
      <c r="B240" s="1">
        <v>1.0826</v>
      </c>
    </row>
    <row r="241" spans="1:6">
      <c r="A241" s="18" t="s">
        <v>92</v>
      </c>
      <c r="B241" s="1">
        <v>0.79210000000000003</v>
      </c>
    </row>
    <row r="242" spans="1:6">
      <c r="A242" s="18" t="s">
        <v>63</v>
      </c>
      <c r="B242" s="1">
        <v>0.85870000000000002</v>
      </c>
    </row>
    <row r="243" spans="1:6">
      <c r="A243" s="18" t="s">
        <v>93</v>
      </c>
      <c r="B243" s="1">
        <v>0.89219999999999999</v>
      </c>
    </row>
    <row r="244" spans="1:6">
      <c r="A244" s="18" t="s">
        <v>94</v>
      </c>
      <c r="B244" s="1">
        <v>0.80420000000000003</v>
      </c>
    </row>
    <row r="245" spans="1:6">
      <c r="A245" s="18" t="s">
        <v>46</v>
      </c>
      <c r="B245" s="1">
        <f>AVERAGE(B239:B244)</f>
        <v>0.89528333333333332</v>
      </c>
    </row>
    <row r="247" spans="1:6" ht="15.6">
      <c r="A247" t="s">
        <v>280</v>
      </c>
    </row>
    <row r="248" spans="1:6">
      <c r="A248" s="18" t="s">
        <v>96</v>
      </c>
      <c r="B248" s="18" t="s">
        <v>86</v>
      </c>
      <c r="C248" s="18" t="s">
        <v>87</v>
      </c>
      <c r="D248" s="18" t="s">
        <v>88</v>
      </c>
      <c r="E248" s="18" t="s">
        <v>89</v>
      </c>
      <c r="F248" s="18" t="s">
        <v>90</v>
      </c>
    </row>
    <row r="249" spans="1:6">
      <c r="A249" s="18" t="s">
        <v>95</v>
      </c>
      <c r="B249" s="10">
        <f>C228/1000</f>
        <v>1.5675999999999999E-2</v>
      </c>
      <c r="C249" s="10">
        <f>(D228+D229)/2/1000</f>
        <v>8.3475000000000008E-3</v>
      </c>
      <c r="D249" s="10">
        <f>(E228+E229)/2/1000</f>
        <v>6.3534999999999994E-2</v>
      </c>
      <c r="E249" s="10">
        <v>0.89528333333333299</v>
      </c>
      <c r="F249" s="10">
        <f>F228/1000</f>
        <v>6.3590000000000001E-3</v>
      </c>
    </row>
    <row r="250" spans="1:6">
      <c r="A250" s="18" t="s">
        <v>28</v>
      </c>
      <c r="B250" s="10">
        <f t="shared" ref="B250:B258" si="14">B249</f>
        <v>1.5675999999999999E-2</v>
      </c>
      <c r="C250" s="10">
        <f t="shared" ref="C250:C258" si="15">C249</f>
        <v>8.3475000000000008E-3</v>
      </c>
      <c r="D250" s="10">
        <f t="shared" ref="D250:D258" si="16">D249</f>
        <v>6.3534999999999994E-2</v>
      </c>
      <c r="E250" s="10">
        <f>$B$241</f>
        <v>0.79210000000000003</v>
      </c>
      <c r="F250" s="10">
        <f t="shared" ref="F250:F257" si="17">$F$249</f>
        <v>6.3590000000000001E-3</v>
      </c>
    </row>
    <row r="251" spans="1:6">
      <c r="A251" s="18" t="s">
        <v>30</v>
      </c>
      <c r="B251" s="10">
        <f t="shared" si="14"/>
        <v>1.5675999999999999E-2</v>
      </c>
      <c r="C251" s="10">
        <f t="shared" si="15"/>
        <v>8.3475000000000008E-3</v>
      </c>
      <c r="D251" s="10">
        <f t="shared" si="16"/>
        <v>6.3534999999999994E-2</v>
      </c>
      <c r="E251" s="10">
        <f>$B$244</f>
        <v>0.80420000000000003</v>
      </c>
      <c r="F251" s="10">
        <f t="shared" si="17"/>
        <v>6.3590000000000001E-3</v>
      </c>
    </row>
    <row r="252" spans="1:6">
      <c r="A252" s="18" t="s">
        <v>27</v>
      </c>
      <c r="B252" s="10">
        <f t="shared" si="14"/>
        <v>1.5675999999999999E-2</v>
      </c>
      <c r="C252" s="10">
        <f t="shared" si="15"/>
        <v>8.3475000000000008E-3</v>
      </c>
      <c r="D252" s="10">
        <f t="shared" si="16"/>
        <v>6.3534999999999994E-2</v>
      </c>
      <c r="E252" s="10">
        <f>$B$239</f>
        <v>0.94189999999999996</v>
      </c>
      <c r="F252" s="10">
        <f t="shared" si="17"/>
        <v>6.3590000000000001E-3</v>
      </c>
    </row>
    <row r="253" spans="1:6">
      <c r="A253" s="18" t="s">
        <v>29</v>
      </c>
      <c r="B253" s="10">
        <f t="shared" si="14"/>
        <v>1.5675999999999999E-2</v>
      </c>
      <c r="C253" s="10">
        <f t="shared" si="15"/>
        <v>8.3475000000000008E-3</v>
      </c>
      <c r="D253" s="10">
        <f t="shared" si="16"/>
        <v>6.3534999999999994E-2</v>
      </c>
      <c r="E253" s="10">
        <f>$B$242</f>
        <v>0.85870000000000002</v>
      </c>
      <c r="F253" s="10">
        <f t="shared" si="17"/>
        <v>6.3590000000000001E-3</v>
      </c>
    </row>
    <row r="254" spans="1:6">
      <c r="A254" s="18" t="s">
        <v>9</v>
      </c>
      <c r="B254" s="10">
        <f t="shared" si="14"/>
        <v>1.5675999999999999E-2</v>
      </c>
      <c r="C254" s="10">
        <f t="shared" si="15"/>
        <v>8.3475000000000008E-3</v>
      </c>
      <c r="D254" s="10">
        <f t="shared" si="16"/>
        <v>6.3534999999999994E-2</v>
      </c>
      <c r="E254" s="10">
        <f>$B$239</f>
        <v>0.94189999999999996</v>
      </c>
      <c r="F254" s="10">
        <f t="shared" si="17"/>
        <v>6.3590000000000001E-3</v>
      </c>
    </row>
    <row r="255" spans="1:6">
      <c r="A255" s="18" t="s">
        <v>15</v>
      </c>
      <c r="B255" s="10">
        <f t="shared" si="14"/>
        <v>1.5675999999999999E-2</v>
      </c>
      <c r="C255" s="10">
        <f t="shared" si="15"/>
        <v>8.3475000000000008E-3</v>
      </c>
      <c r="D255" s="10">
        <f t="shared" si="16"/>
        <v>6.3534999999999994E-2</v>
      </c>
      <c r="E255" s="10">
        <f>$B$244</f>
        <v>0.80420000000000003</v>
      </c>
      <c r="F255" s="10">
        <f t="shared" si="17"/>
        <v>6.3590000000000001E-3</v>
      </c>
    </row>
    <row r="256" spans="1:6">
      <c r="A256" s="18" t="s">
        <v>12</v>
      </c>
      <c r="B256" s="10">
        <f t="shared" si="14"/>
        <v>1.5675999999999999E-2</v>
      </c>
      <c r="C256" s="10">
        <f t="shared" si="15"/>
        <v>8.3475000000000008E-3</v>
      </c>
      <c r="D256" s="10">
        <f t="shared" si="16"/>
        <v>6.3534999999999994E-2</v>
      </c>
      <c r="E256" s="10">
        <f>$B$243</f>
        <v>0.89219999999999999</v>
      </c>
      <c r="F256" s="10">
        <f t="shared" si="17"/>
        <v>6.3590000000000001E-3</v>
      </c>
    </row>
    <row r="257" spans="1:18">
      <c r="A257" s="18" t="s">
        <v>13</v>
      </c>
      <c r="B257" s="10">
        <f t="shared" si="14"/>
        <v>1.5675999999999999E-2</v>
      </c>
      <c r="C257" s="10">
        <f t="shared" si="15"/>
        <v>8.3475000000000008E-3</v>
      </c>
      <c r="D257" s="10">
        <f t="shared" si="16"/>
        <v>6.3534999999999994E-2</v>
      </c>
      <c r="E257" s="10">
        <f>$B$243</f>
        <v>0.89219999999999999</v>
      </c>
      <c r="F257" s="10">
        <f t="shared" si="17"/>
        <v>6.3590000000000001E-3</v>
      </c>
    </row>
    <row r="258" spans="1:18">
      <c r="A258" s="18" t="s">
        <v>44</v>
      </c>
      <c r="B258" s="10">
        <f t="shared" si="14"/>
        <v>1.5675999999999999E-2</v>
      </c>
      <c r="C258" s="10">
        <f t="shared" si="15"/>
        <v>8.3475000000000008E-3</v>
      </c>
      <c r="D258" s="10">
        <f t="shared" si="16"/>
        <v>6.3534999999999994E-2</v>
      </c>
      <c r="E258" s="10">
        <f>$B$240</f>
        <v>1.0826</v>
      </c>
      <c r="F258" s="10">
        <f>$F$257</f>
        <v>6.3590000000000001E-3</v>
      </c>
    </row>
    <row r="259" spans="1:18" ht="15.6">
      <c r="A259" s="64" t="s">
        <v>281</v>
      </c>
    </row>
    <row r="260" spans="1:18">
      <c r="A260" s="48"/>
    </row>
    <row r="261" spans="1:18">
      <c r="A261" s="48"/>
    </row>
    <row r="262" spans="1:18" ht="15.6">
      <c r="A262" t="s">
        <v>282</v>
      </c>
    </row>
    <row r="263" spans="1:18">
      <c r="A263" s="18" t="s">
        <v>96</v>
      </c>
      <c r="B263" s="18">
        <v>2014</v>
      </c>
      <c r="C263" s="18">
        <v>2015</v>
      </c>
      <c r="D263" s="18">
        <v>2016</v>
      </c>
      <c r="E263" s="18">
        <v>2017</v>
      </c>
      <c r="F263" s="18">
        <v>2018</v>
      </c>
      <c r="G263" s="18">
        <v>2019</v>
      </c>
      <c r="H263" s="18">
        <v>2020</v>
      </c>
      <c r="I263" s="18">
        <v>2021</v>
      </c>
      <c r="J263" s="18">
        <v>2022</v>
      </c>
      <c r="K263" s="18">
        <v>2023</v>
      </c>
      <c r="L263" s="18">
        <v>2024</v>
      </c>
      <c r="M263" s="18">
        <v>2025</v>
      </c>
      <c r="N263" s="18">
        <v>2026</v>
      </c>
      <c r="O263" s="18">
        <v>2027</v>
      </c>
      <c r="P263" s="18">
        <v>2028</v>
      </c>
      <c r="Q263" s="18">
        <v>2029</v>
      </c>
      <c r="R263" s="18">
        <v>2030</v>
      </c>
    </row>
    <row r="264" spans="1:18">
      <c r="A264" s="18" t="s">
        <v>95</v>
      </c>
      <c r="B264" s="10">
        <f t="shared" ref="B264:B273" si="18">$B249*F161+$C249*F174+$D249*F188+$E249*F201+$F249*F214</f>
        <v>0.67898160469902424</v>
      </c>
      <c r="C264" s="10">
        <f t="shared" ref="C264:C273" si="19">$B249*G161+$C249*G174+$D249*G188+$E249*G201+$F249*G214</f>
        <v>0.66382110222013124</v>
      </c>
      <c r="D264" s="10">
        <f t="shared" ref="D264:D273" si="20">$B249*H161+$C249*H174+$D249*H188+$E249*H201+$F249*H214</f>
        <v>0.6475779072813409</v>
      </c>
      <c r="E264" s="10">
        <f t="shared" ref="E264:E273" si="21">$B249*I161+$C249*I174+$D249*I188+$E249*I201+$F249*I214</f>
        <v>0.64009714069850743</v>
      </c>
      <c r="F264" s="10">
        <f t="shared" ref="F264:F273" si="22">$B249*J161+$C249*J174+$D249*J188+$E249*J201+$F249*J214</f>
        <v>0.63543312078192504</v>
      </c>
      <c r="G264" s="10">
        <f t="shared" ref="G264:G273" si="23">$B249*K161+$C249*K174+$D249*K188+$E249*K201+$F249*K214</f>
        <v>0.62220428879507395</v>
      </c>
      <c r="H264" s="10">
        <f t="shared" ref="H264:H273" si="24">$B249*L161+$C249*L174+$D249*L188+$E249*L201+$F249*L214</f>
        <v>0.61353944398284499</v>
      </c>
      <c r="I264" s="10">
        <v>0.58389999999999997</v>
      </c>
      <c r="J264" s="10">
        <v>0.57030000000000003</v>
      </c>
      <c r="K264" s="10">
        <f t="shared" ref="K264:R264" si="25">O161*$B249+O174*$C249+O188*$D249+O201*$E249+O214*$F249</f>
        <v>0.56793456260119268</v>
      </c>
      <c r="L264" s="10">
        <f t="shared" si="25"/>
        <v>0.55502581616190128</v>
      </c>
      <c r="M264" s="10">
        <f t="shared" si="25"/>
        <v>0.54211706972260998</v>
      </c>
      <c r="N264" s="10">
        <f t="shared" si="25"/>
        <v>0.52920832328331546</v>
      </c>
      <c r="O264" s="10">
        <f t="shared" si="25"/>
        <v>0.51629957684402406</v>
      </c>
      <c r="P264" s="10">
        <f t="shared" si="25"/>
        <v>0.50339083040473265</v>
      </c>
      <c r="Q264" s="10">
        <f t="shared" si="25"/>
        <v>0.49048208396544135</v>
      </c>
      <c r="R264" s="10">
        <f t="shared" si="25"/>
        <v>0.47757333752615</v>
      </c>
    </row>
    <row r="265" spans="1:18">
      <c r="A265" s="18" t="s">
        <v>28</v>
      </c>
      <c r="B265" s="10">
        <f t="shared" si="18"/>
        <v>0.72348161400711153</v>
      </c>
      <c r="C265" s="10">
        <f t="shared" si="19"/>
        <v>0.70801664499027239</v>
      </c>
      <c r="D265" s="10">
        <f t="shared" si="20"/>
        <v>0.70108313355358431</v>
      </c>
      <c r="E265" s="10">
        <f t="shared" si="21"/>
        <v>0.69917121760739909</v>
      </c>
      <c r="F265" s="10">
        <f t="shared" si="22"/>
        <v>0.68357716948732761</v>
      </c>
      <c r="G265" s="10">
        <f t="shared" si="23"/>
        <v>0.66789873604122718</v>
      </c>
      <c r="H265" s="10">
        <f t="shared" si="24"/>
        <v>0.64832214634006591</v>
      </c>
      <c r="I265" s="10">
        <f t="shared" ref="I265:I273" si="26">$B250*M162+$C250*M175+$D250*M189+$E250*M202+$F250*M215</f>
        <v>0.65731456145194345</v>
      </c>
      <c r="J265" s="10">
        <f t="shared" ref="J265:J273" si="27">$B250*N162+$C250*N175+$D250*N189+$E250*N202+$F250*N215</f>
        <v>0.64949680511791996</v>
      </c>
      <c r="K265" s="10">
        <f t="shared" ref="K265:K273" si="28">$B250*O162+$C250*O175+$D250*O189+$E250*O202+$F250*O215</f>
        <v>0.6416790487838937</v>
      </c>
      <c r="L265" s="10">
        <f t="shared" ref="L265:L273" si="29">$B250*P162+$C250*P175+$D250*P189+$E250*P202+$F250*P215</f>
        <v>0.63386129244986755</v>
      </c>
      <c r="M265" s="10">
        <f t="shared" ref="M265:M273" si="30">$B250*Q162+$C250*Q175+$D250*Q189+$E250*Q202+$F250*Q215</f>
        <v>0.62604353611584118</v>
      </c>
      <c r="N265" s="10">
        <f t="shared" ref="N265:N273" si="31">$B250*R162+$C250*R175+$D250*R189+$E250*R202+$F250*R215</f>
        <v>0.61822577978181781</v>
      </c>
      <c r="O265" s="10">
        <f t="shared" ref="O265:O273" si="32">$B250*S162+$C250*S175+$D250*S189+$E250*S202+$F250*S215</f>
        <v>0.61040802344779155</v>
      </c>
      <c r="P265" s="10">
        <f t="shared" ref="P265:P273" si="33">$B250*T162+$C250*T175+$D250*T189+$E250*T202+$F250*T215</f>
        <v>0.6025902671137654</v>
      </c>
      <c r="Q265" s="10">
        <f t="shared" ref="Q265:Q273" si="34">$B250*U162+$C250*U175+$D250*U189+$E250*U202+$F250*U215</f>
        <v>0.59477251077973914</v>
      </c>
      <c r="R265" s="10">
        <f t="shared" ref="R265:R273" si="35">$B250*V162+$C250*V175+$D250*V189+$E250*V202+$F250*V215</f>
        <v>0.58695475444571577</v>
      </c>
    </row>
    <row r="266" spans="1:18">
      <c r="A266" s="18" t="s">
        <v>30</v>
      </c>
      <c r="B266" s="10">
        <f t="shared" si="18"/>
        <v>0.6219621272626471</v>
      </c>
      <c r="C266" s="10">
        <f t="shared" si="19"/>
        <v>0.6079411802110819</v>
      </c>
      <c r="D266" s="10">
        <f t="shared" si="20"/>
        <v>0.57086464271555992</v>
      </c>
      <c r="E266" s="10">
        <f t="shared" si="21"/>
        <v>0.58806046941122359</v>
      </c>
      <c r="F266" s="10">
        <f t="shared" si="22"/>
        <v>0.58035955347769042</v>
      </c>
      <c r="G266" s="10">
        <f t="shared" si="23"/>
        <v>0.5380256724422442</v>
      </c>
      <c r="H266" s="10">
        <f t="shared" si="24"/>
        <v>0.55279529973054209</v>
      </c>
      <c r="I266" s="10">
        <f t="shared" si="26"/>
        <v>0.53349356768903466</v>
      </c>
      <c r="J266" s="10">
        <f t="shared" si="27"/>
        <v>0.52183667655810617</v>
      </c>
      <c r="K266" s="10">
        <f t="shared" si="28"/>
        <v>0.51017978542718068</v>
      </c>
      <c r="L266" s="10">
        <f t="shared" si="29"/>
        <v>0.49852289429625507</v>
      </c>
      <c r="M266" s="10">
        <f t="shared" si="30"/>
        <v>0.48686600316532669</v>
      </c>
      <c r="N266" s="10">
        <f t="shared" si="31"/>
        <v>0.47520911203440114</v>
      </c>
      <c r="O266" s="10">
        <f t="shared" si="32"/>
        <v>0.46355222090347564</v>
      </c>
      <c r="P266" s="10">
        <f t="shared" si="33"/>
        <v>0.45189532977254726</v>
      </c>
      <c r="Q266" s="10">
        <f t="shared" si="34"/>
        <v>0.44023843864162165</v>
      </c>
      <c r="R266" s="10">
        <f t="shared" si="35"/>
        <v>0.42858154751069616</v>
      </c>
    </row>
    <row r="267" spans="1:18">
      <c r="A267" s="18" t="s">
        <v>27</v>
      </c>
      <c r="B267" s="10">
        <f t="shared" si="18"/>
        <v>0.88680351970407456</v>
      </c>
      <c r="C267" s="10">
        <f t="shared" si="19"/>
        <v>0.88262911548643286</v>
      </c>
      <c r="D267" s="10">
        <f t="shared" si="20"/>
        <v>0.86156920065508391</v>
      </c>
      <c r="E267" s="10">
        <f t="shared" si="21"/>
        <v>0.84385251943705242</v>
      </c>
      <c r="F267" s="10">
        <f t="shared" si="22"/>
        <v>0.83438022815012036</v>
      </c>
      <c r="G267" s="10">
        <f t="shared" si="23"/>
        <v>0.81599579060456084</v>
      </c>
      <c r="H267" s="10">
        <f t="shared" si="24"/>
        <v>0.79801259569278782</v>
      </c>
      <c r="I267" s="10">
        <f t="shared" si="26"/>
        <v>0.79703450991141023</v>
      </c>
      <c r="J267" s="10">
        <f t="shared" si="27"/>
        <v>0.78531445747741346</v>
      </c>
      <c r="K267" s="10">
        <f t="shared" si="28"/>
        <v>0.77359440504341681</v>
      </c>
      <c r="L267" s="10">
        <f t="shared" si="29"/>
        <v>0.76187435260942027</v>
      </c>
      <c r="M267" s="10">
        <f t="shared" si="30"/>
        <v>0.75015430017542351</v>
      </c>
      <c r="N267" s="10">
        <f t="shared" si="31"/>
        <v>0.73843424774142685</v>
      </c>
      <c r="O267" s="10">
        <f t="shared" si="32"/>
        <v>0.7267141953074302</v>
      </c>
      <c r="P267" s="10">
        <f t="shared" si="33"/>
        <v>0.71499414287343355</v>
      </c>
      <c r="Q267" s="10">
        <f t="shared" si="34"/>
        <v>0.70327409043943689</v>
      </c>
      <c r="R267" s="10">
        <f t="shared" si="35"/>
        <v>0.69155403800544013</v>
      </c>
    </row>
    <row r="268" spans="1:18">
      <c r="A268" s="18" t="s">
        <v>29</v>
      </c>
      <c r="B268" s="10">
        <f t="shared" si="18"/>
        <v>0.23247418759367852</v>
      </c>
      <c r="C268" s="10">
        <f t="shared" si="19"/>
        <v>0.20616919884318766</v>
      </c>
      <c r="D268" s="10">
        <f t="shared" si="20"/>
        <v>0.17799831402263003</v>
      </c>
      <c r="E268" s="10">
        <f t="shared" si="21"/>
        <v>0.17688595828872025</v>
      </c>
      <c r="F268" s="10">
        <f t="shared" si="22"/>
        <v>0.19737259835526319</v>
      </c>
      <c r="G268" s="10">
        <f t="shared" si="23"/>
        <v>0.20220839287229528</v>
      </c>
      <c r="H268" s="10">
        <f t="shared" si="24"/>
        <v>0.19288803097521984</v>
      </c>
      <c r="I268" s="10">
        <f t="shared" si="26"/>
        <v>0.13204904341596624</v>
      </c>
      <c r="J268" s="10">
        <f t="shared" si="27"/>
        <v>0.11321048319500153</v>
      </c>
      <c r="K268" s="10">
        <f t="shared" si="28"/>
        <v>9.4371922974042788E-2</v>
      </c>
      <c r="L268" s="10">
        <f t="shared" si="29"/>
        <v>7.5533362753077926E-2</v>
      </c>
      <c r="M268" s="10">
        <f t="shared" si="30"/>
        <v>5.6694802532113064E-2</v>
      </c>
      <c r="N268" s="10">
        <f t="shared" si="31"/>
        <v>3.7856242311154427E-2</v>
      </c>
      <c r="O268" s="10">
        <f t="shared" si="32"/>
        <v>1.9017682090189576E-2</v>
      </c>
      <c r="P268" s="10">
        <f t="shared" si="33"/>
        <v>1.903857105710785E-2</v>
      </c>
      <c r="Q268" s="10">
        <f t="shared" si="34"/>
        <v>1.9059460024026201E-2</v>
      </c>
      <c r="R268" s="10">
        <f t="shared" si="35"/>
        <v>1.9080348990944549E-2</v>
      </c>
    </row>
    <row r="269" spans="1:18">
      <c r="A269" s="18" t="s">
        <v>9</v>
      </c>
      <c r="B269" s="10">
        <f t="shared" si="18"/>
        <v>0.83450239037530116</v>
      </c>
      <c r="C269" s="10">
        <f t="shared" si="19"/>
        <v>0.82354662528677036</v>
      </c>
      <c r="D269" s="10">
        <f t="shared" si="20"/>
        <v>0.80741514231450995</v>
      </c>
      <c r="E269" s="10">
        <f t="shared" si="21"/>
        <v>0.79816762014014464</v>
      </c>
      <c r="F269" s="10">
        <f t="shared" si="22"/>
        <v>0.79287448351648349</v>
      </c>
      <c r="G269" s="10">
        <f t="shared" si="23"/>
        <v>0.7917182990277013</v>
      </c>
      <c r="H269" s="10">
        <f t="shared" si="24"/>
        <v>0.78481713381269724</v>
      </c>
      <c r="I269" s="10">
        <f t="shared" si="26"/>
        <v>0.76769585341014257</v>
      </c>
      <c r="J269" s="10">
        <f t="shared" si="27"/>
        <v>0.75830143845031384</v>
      </c>
      <c r="K269" s="10">
        <f t="shared" si="28"/>
        <v>0.74890702349048832</v>
      </c>
      <c r="L269" s="10">
        <f t="shared" si="29"/>
        <v>0.73951260853066292</v>
      </c>
      <c r="M269" s="10">
        <f t="shared" si="30"/>
        <v>0.73011819357083418</v>
      </c>
      <c r="N269" s="10">
        <f t="shared" si="31"/>
        <v>0.72072377861100856</v>
      </c>
      <c r="O269" s="10">
        <f t="shared" si="32"/>
        <v>0.71132936365118327</v>
      </c>
      <c r="P269" s="10">
        <f t="shared" si="33"/>
        <v>0.70193494869135442</v>
      </c>
      <c r="Q269" s="10">
        <f t="shared" si="34"/>
        <v>0.69254053373152891</v>
      </c>
      <c r="R269" s="10">
        <f t="shared" si="35"/>
        <v>0.68314611877170361</v>
      </c>
    </row>
    <row r="270" spans="1:18">
      <c r="A270" s="18" t="s">
        <v>15</v>
      </c>
      <c r="B270" s="10">
        <f t="shared" si="18"/>
        <v>0.48237610271045234</v>
      </c>
      <c r="C270" s="10">
        <f t="shared" si="19"/>
        <v>0.45289369212843084</v>
      </c>
      <c r="D270" s="10">
        <f t="shared" si="20"/>
        <v>0.4880436537871034</v>
      </c>
      <c r="E270" s="10">
        <f t="shared" si="21"/>
        <v>0.48980099925447318</v>
      </c>
      <c r="F270" s="10">
        <f t="shared" si="22"/>
        <v>0.48623491261218704</v>
      </c>
      <c r="G270" s="10">
        <f t="shared" si="23"/>
        <v>0.50146860832964113</v>
      </c>
      <c r="H270" s="10">
        <f t="shared" si="24"/>
        <v>0.47511058809626128</v>
      </c>
      <c r="I270" s="10">
        <f t="shared" si="26"/>
        <v>0.45036172089264864</v>
      </c>
      <c r="J270" s="10">
        <f t="shared" si="27"/>
        <v>0.43957287107301068</v>
      </c>
      <c r="K270" s="10">
        <f t="shared" si="28"/>
        <v>0.4287840212533699</v>
      </c>
      <c r="L270" s="10">
        <f t="shared" si="29"/>
        <v>0.41799517143373194</v>
      </c>
      <c r="M270" s="10">
        <f t="shared" si="30"/>
        <v>0.40720632161409398</v>
      </c>
      <c r="N270" s="10">
        <f t="shared" si="31"/>
        <v>0.39641747179445602</v>
      </c>
      <c r="O270" s="10">
        <f t="shared" si="32"/>
        <v>0.38562862197481806</v>
      </c>
      <c r="P270" s="10">
        <f t="shared" si="33"/>
        <v>0.37483977215518016</v>
      </c>
      <c r="Q270" s="10">
        <f t="shared" si="34"/>
        <v>0.36405092233554226</v>
      </c>
      <c r="R270" s="10">
        <f t="shared" si="35"/>
        <v>0.35326207251590425</v>
      </c>
    </row>
    <row r="271" spans="1:18">
      <c r="A271" s="18" t="s">
        <v>12</v>
      </c>
      <c r="B271" s="10">
        <f t="shared" si="18"/>
        <v>0.53293268294648621</v>
      </c>
      <c r="C271" s="10">
        <f t="shared" si="19"/>
        <v>0.52114742141693815</v>
      </c>
      <c r="D271" s="10">
        <f t="shared" si="20"/>
        <v>0.52400117783291977</v>
      </c>
      <c r="E271" s="10">
        <f t="shared" si="21"/>
        <v>0.47902802459016397</v>
      </c>
      <c r="F271" s="10">
        <f t="shared" si="22"/>
        <v>0.47244646278924324</v>
      </c>
      <c r="G271" s="10">
        <f t="shared" si="23"/>
        <v>0.44973059433393614</v>
      </c>
      <c r="H271" s="10">
        <f t="shared" si="24"/>
        <v>0.46016987800783438</v>
      </c>
      <c r="I271" s="10">
        <f t="shared" si="26"/>
        <v>0.42925161674072027</v>
      </c>
      <c r="J271" s="10">
        <f t="shared" si="27"/>
        <v>0.41411126176756924</v>
      </c>
      <c r="K271" s="10">
        <f t="shared" si="28"/>
        <v>0.39897090679441827</v>
      </c>
      <c r="L271" s="10">
        <f t="shared" si="29"/>
        <v>0.38383055182127379</v>
      </c>
      <c r="M271" s="10">
        <f t="shared" si="30"/>
        <v>0.36869019684812909</v>
      </c>
      <c r="N271" s="10">
        <f t="shared" si="31"/>
        <v>0.35354984187497812</v>
      </c>
      <c r="O271" s="10">
        <f t="shared" si="32"/>
        <v>0.33840948690182737</v>
      </c>
      <c r="P271" s="10">
        <f t="shared" si="33"/>
        <v>0.32326913192868273</v>
      </c>
      <c r="Q271" s="10">
        <f t="shared" si="34"/>
        <v>0.30812877695553825</v>
      </c>
      <c r="R271" s="10">
        <f t="shared" si="35"/>
        <v>0.29298842198238728</v>
      </c>
    </row>
    <row r="272" spans="1:18">
      <c r="A272" s="18" t="s">
        <v>13</v>
      </c>
      <c r="B272" s="10">
        <f t="shared" si="18"/>
        <v>0.80671861565470582</v>
      </c>
      <c r="C272" s="10">
        <f t="shared" si="19"/>
        <v>0.78788152315608917</v>
      </c>
      <c r="D272" s="10">
        <f t="shared" si="20"/>
        <v>0.74741071314237573</v>
      </c>
      <c r="E272" s="10">
        <f t="shared" si="21"/>
        <v>0.73988678896797155</v>
      </c>
      <c r="F272" s="10">
        <f t="shared" si="22"/>
        <v>0.72913221654275095</v>
      </c>
      <c r="G272" s="10">
        <f t="shared" si="23"/>
        <v>0.7284813568075118</v>
      </c>
      <c r="H272" s="10">
        <f t="shared" si="24"/>
        <v>0.72046861743067347</v>
      </c>
      <c r="I272" s="10">
        <f t="shared" si="26"/>
        <v>0.7642522517848972</v>
      </c>
      <c r="J272" s="10">
        <f t="shared" si="27"/>
        <v>0.7652416230364395</v>
      </c>
      <c r="K272" s="10">
        <f t="shared" si="28"/>
        <v>0.7662309942879848</v>
      </c>
      <c r="L272" s="10">
        <f t="shared" si="29"/>
        <v>0.76722036553953321</v>
      </c>
      <c r="M272" s="10">
        <f t="shared" si="30"/>
        <v>0.76820973679107851</v>
      </c>
      <c r="N272" s="10">
        <f t="shared" si="31"/>
        <v>0.76919910804262392</v>
      </c>
      <c r="O272" s="10">
        <f t="shared" si="32"/>
        <v>0.77018847929416911</v>
      </c>
      <c r="P272" s="10">
        <f t="shared" si="33"/>
        <v>0.77117785054571453</v>
      </c>
      <c r="Q272" s="10">
        <f t="shared" si="34"/>
        <v>0.76632493263282264</v>
      </c>
      <c r="R272" s="10">
        <f t="shared" si="35"/>
        <v>0.75935229430933626</v>
      </c>
    </row>
    <row r="273" spans="1:18">
      <c r="A273" s="18" t="s">
        <v>44</v>
      </c>
      <c r="B273" s="10">
        <f t="shared" si="18"/>
        <v>0.92242295770535021</v>
      </c>
      <c r="C273" s="10">
        <f t="shared" si="19"/>
        <v>0.91737840676070348</v>
      </c>
      <c r="D273" s="10">
        <f t="shared" si="20"/>
        <v>0.87731450571744751</v>
      </c>
      <c r="E273" s="10">
        <f t="shared" si="21"/>
        <v>0.85227978122034354</v>
      </c>
      <c r="F273" s="10">
        <f t="shared" si="22"/>
        <v>0.82461746803585556</v>
      </c>
      <c r="G273" s="10">
        <f t="shared" si="23"/>
        <v>0.81120692933832705</v>
      </c>
      <c r="H273" s="10">
        <f t="shared" si="24"/>
        <v>0.79555192698362098</v>
      </c>
      <c r="I273" s="10">
        <f t="shared" si="26"/>
        <v>0.77716746862757158</v>
      </c>
      <c r="J273" s="10">
        <f t="shared" si="27"/>
        <v>0.75787153016119557</v>
      </c>
      <c r="K273" s="10">
        <f t="shared" si="28"/>
        <v>0.73857559169482701</v>
      </c>
      <c r="L273" s="10">
        <f t="shared" si="29"/>
        <v>0.71927965322845089</v>
      </c>
      <c r="M273" s="10">
        <f t="shared" si="30"/>
        <v>0.69998371476208254</v>
      </c>
      <c r="N273" s="10">
        <f t="shared" si="31"/>
        <v>0.6806877762957142</v>
      </c>
      <c r="O273" s="10">
        <f t="shared" si="32"/>
        <v>0.66139183782933808</v>
      </c>
      <c r="P273" s="10">
        <f t="shared" si="33"/>
        <v>0.64209589936296962</v>
      </c>
      <c r="Q273" s="10">
        <f t="shared" si="34"/>
        <v>0.62279996089660117</v>
      </c>
      <c r="R273" s="10">
        <f t="shared" si="35"/>
        <v>0.60350402243022505</v>
      </c>
    </row>
    <row r="274" spans="1:18">
      <c r="A274" s="48"/>
    </row>
    <row r="275" spans="1:18">
      <c r="A275" s="48"/>
    </row>
    <row r="276" spans="1:18">
      <c r="A276" s="48"/>
    </row>
    <row r="277" spans="1:18">
      <c r="A277" t="s">
        <v>139</v>
      </c>
    </row>
    <row r="278" spans="1:18">
      <c r="A278" s="1"/>
      <c r="B278" s="1">
        <v>2014</v>
      </c>
      <c r="C278" s="1">
        <v>2015</v>
      </c>
      <c r="D278" s="1">
        <v>2016</v>
      </c>
      <c r="E278" s="1">
        <v>2017</v>
      </c>
      <c r="F278" s="1">
        <v>2018</v>
      </c>
      <c r="G278" s="1">
        <v>2019</v>
      </c>
      <c r="H278" s="1">
        <v>2020</v>
      </c>
      <c r="I278" s="1">
        <v>2021</v>
      </c>
      <c r="J278" s="1">
        <v>2022</v>
      </c>
      <c r="K278" s="1">
        <v>2023</v>
      </c>
      <c r="L278" s="1">
        <v>2024</v>
      </c>
      <c r="M278" s="1">
        <v>2025</v>
      </c>
      <c r="N278" s="1">
        <v>2026</v>
      </c>
      <c r="O278" s="1">
        <v>2027</v>
      </c>
      <c r="P278" s="1">
        <v>2028</v>
      </c>
      <c r="Q278" s="1">
        <v>2029</v>
      </c>
      <c r="R278" s="1">
        <v>2030</v>
      </c>
    </row>
    <row r="279" spans="1:18">
      <c r="A279" s="18" t="s">
        <v>31</v>
      </c>
      <c r="B279" s="1">
        <f>'Background data'!B20</f>
        <v>82.9</v>
      </c>
      <c r="C279" s="1">
        <f>'Background data'!C20</f>
        <v>100</v>
      </c>
      <c r="D279" s="1">
        <f>'Background data'!D20</f>
        <v>110.8</v>
      </c>
      <c r="E279" s="1">
        <f>'Background data'!E20</f>
        <v>125</v>
      </c>
      <c r="F279" s="1">
        <f>'Background data'!F20</f>
        <v>150</v>
      </c>
      <c r="G279" s="1">
        <f>'Background data'!G20</f>
        <v>176.3</v>
      </c>
      <c r="H279" s="1">
        <f>'Background data'!H20</f>
        <v>203.5</v>
      </c>
      <c r="I279" s="1">
        <f>'Background data'!I20</f>
        <v>237.2</v>
      </c>
      <c r="J279" s="1">
        <f>'Background data'!J20</f>
        <v>273.89999999999998</v>
      </c>
      <c r="K279" s="1">
        <f>'Background data'!K20</f>
        <v>312.3</v>
      </c>
      <c r="L279" s="1">
        <f>'Background data'!L20</f>
        <v>352.9</v>
      </c>
      <c r="M279" s="1">
        <f>'Background data'!M20</f>
        <v>395.2</v>
      </c>
      <c r="N279" s="1">
        <f>'Background data'!N20</f>
        <v>441.52379999999999</v>
      </c>
      <c r="O279" s="1">
        <f>'Background data'!O20</f>
        <v>493.44479999999999</v>
      </c>
      <c r="P279" s="1">
        <f>'Background data'!P20</f>
        <v>541.83389999999997</v>
      </c>
      <c r="Q279" s="1">
        <f>'Background data'!Q20</f>
        <v>577.56200000000001</v>
      </c>
      <c r="R279" s="1">
        <f>'Background data'!R20</f>
        <v>591.5</v>
      </c>
    </row>
    <row r="280" spans="1:18">
      <c r="A280" s="18" t="s">
        <v>51</v>
      </c>
      <c r="B280" s="1">
        <f>'Background data'!B22</f>
        <v>78.754999999999995</v>
      </c>
      <c r="C280" s="1">
        <f>'Background data'!C22</f>
        <v>95</v>
      </c>
      <c r="D280" s="1">
        <f>'Background data'!D22</f>
        <v>105.25999999999999</v>
      </c>
      <c r="E280" s="1">
        <f>'Background data'!E22</f>
        <v>118.75</v>
      </c>
      <c r="F280" s="1">
        <f>'Background data'!F22</f>
        <v>142.5</v>
      </c>
      <c r="G280" s="1">
        <f>'Background data'!G22</f>
        <v>167.48500000000001</v>
      </c>
      <c r="H280" s="1">
        <f>'Background data'!H22</f>
        <v>193.32499999999999</v>
      </c>
      <c r="I280" s="1">
        <f>'Background data'!I22</f>
        <v>225.33999999999997</v>
      </c>
      <c r="J280" s="1">
        <f>'Background data'!J22</f>
        <v>260.20499999999998</v>
      </c>
      <c r="K280" s="1">
        <f>'Background data'!K22</f>
        <v>296.685</v>
      </c>
      <c r="L280" s="1">
        <f>'Background data'!L22</f>
        <v>335.25499999999994</v>
      </c>
      <c r="M280" s="1">
        <f>'Background data'!M22</f>
        <v>375.44</v>
      </c>
      <c r="N280" s="1">
        <f>'Background data'!N22</f>
        <v>419.44761</v>
      </c>
      <c r="O280" s="1">
        <f>'Background data'!O22</f>
        <v>468.77255999999994</v>
      </c>
      <c r="P280" s="1">
        <f>'Background data'!P22</f>
        <v>514.7422049999999</v>
      </c>
      <c r="Q280" s="1">
        <f>'Background data'!Q22</f>
        <v>548.68389999999999</v>
      </c>
      <c r="R280" s="1">
        <f>'Background data'!R22</f>
        <v>561.92499999999995</v>
      </c>
    </row>
    <row r="281" spans="1:18">
      <c r="A281" s="18" t="s">
        <v>138</v>
      </c>
      <c r="B281" s="1">
        <f t="shared" ref="B281:R281" si="36">B279-B280</f>
        <v>4.1450000000000102</v>
      </c>
      <c r="C281" s="1">
        <f t="shared" si="36"/>
        <v>5</v>
      </c>
      <c r="D281" s="1">
        <f t="shared" si="36"/>
        <v>5.5400000000000063</v>
      </c>
      <c r="E281" s="1">
        <f t="shared" si="36"/>
        <v>6.25</v>
      </c>
      <c r="F281" s="1">
        <f t="shared" si="36"/>
        <v>7.5</v>
      </c>
      <c r="G281" s="1">
        <f t="shared" si="36"/>
        <v>8.8149999999999977</v>
      </c>
      <c r="H281" s="1">
        <f t="shared" si="36"/>
        <v>10.175000000000011</v>
      </c>
      <c r="I281" s="1">
        <f t="shared" si="36"/>
        <v>11.860000000000014</v>
      </c>
      <c r="J281" s="1">
        <f t="shared" si="36"/>
        <v>13.694999999999993</v>
      </c>
      <c r="K281" s="1">
        <f t="shared" si="36"/>
        <v>15.615000000000009</v>
      </c>
      <c r="L281" s="1">
        <f t="shared" si="36"/>
        <v>17.645000000000039</v>
      </c>
      <c r="M281" s="1">
        <f t="shared" si="36"/>
        <v>19.759999999999991</v>
      </c>
      <c r="N281" s="1">
        <f t="shared" si="36"/>
        <v>22.076189999999997</v>
      </c>
      <c r="O281" s="1">
        <f t="shared" si="36"/>
        <v>24.672240000000045</v>
      </c>
      <c r="P281" s="1">
        <f t="shared" si="36"/>
        <v>27.091695000000072</v>
      </c>
      <c r="Q281" s="1">
        <f t="shared" si="36"/>
        <v>28.878100000000018</v>
      </c>
      <c r="R281" s="1">
        <f t="shared" si="36"/>
        <v>29.575000000000045</v>
      </c>
    </row>
    <row r="285" spans="1:18">
      <c r="A285" t="s">
        <v>140</v>
      </c>
    </row>
    <row r="286" spans="1:18">
      <c r="A286" s="1" t="s">
        <v>50</v>
      </c>
      <c r="B286" s="1">
        <v>2014</v>
      </c>
      <c r="C286" s="1">
        <v>2015</v>
      </c>
      <c r="D286" s="1">
        <v>2016</v>
      </c>
      <c r="E286" s="1">
        <v>2017</v>
      </c>
      <c r="F286" s="1">
        <v>2018</v>
      </c>
      <c r="G286" s="1">
        <v>2019</v>
      </c>
      <c r="H286" s="1">
        <v>2020</v>
      </c>
      <c r="I286" s="1">
        <v>2021</v>
      </c>
      <c r="J286" s="1">
        <v>2022</v>
      </c>
      <c r="K286" s="1">
        <v>2023</v>
      </c>
      <c r="L286" s="1">
        <v>2024</v>
      </c>
      <c r="M286" s="1">
        <v>2025</v>
      </c>
      <c r="N286" s="1">
        <v>2026</v>
      </c>
      <c r="O286" s="1">
        <v>2027</v>
      </c>
      <c r="P286" s="1">
        <v>2028</v>
      </c>
      <c r="Q286" s="1">
        <v>2029</v>
      </c>
      <c r="R286" s="1">
        <v>2030</v>
      </c>
    </row>
    <row r="287" spans="1:18">
      <c r="A287" s="1" t="s">
        <v>81</v>
      </c>
      <c r="B287" s="1">
        <f t="shared" ref="B287:R287" si="37">B279*26%</f>
        <v>21.554000000000002</v>
      </c>
      <c r="C287" s="1">
        <f t="shared" si="37"/>
        <v>26</v>
      </c>
      <c r="D287" s="1">
        <f t="shared" si="37"/>
        <v>28.808</v>
      </c>
      <c r="E287" s="1">
        <f t="shared" si="37"/>
        <v>32.5</v>
      </c>
      <c r="F287" s="1">
        <f t="shared" si="37"/>
        <v>39</v>
      </c>
      <c r="G287" s="1">
        <f t="shared" si="37"/>
        <v>45.838000000000008</v>
      </c>
      <c r="H287" s="1">
        <f t="shared" si="37"/>
        <v>52.910000000000004</v>
      </c>
      <c r="I287" s="1">
        <f t="shared" si="37"/>
        <v>61.671999999999997</v>
      </c>
      <c r="J287" s="1">
        <f t="shared" si="37"/>
        <v>71.213999999999999</v>
      </c>
      <c r="K287" s="1">
        <f t="shared" si="37"/>
        <v>81.198000000000008</v>
      </c>
      <c r="L287" s="1">
        <f t="shared" si="37"/>
        <v>91.753999999999991</v>
      </c>
      <c r="M287" s="1">
        <f t="shared" si="37"/>
        <v>102.752</v>
      </c>
      <c r="N287" s="1">
        <f t="shared" si="37"/>
        <v>114.796188</v>
      </c>
      <c r="O287" s="1">
        <f t="shared" si="37"/>
        <v>128.295648</v>
      </c>
      <c r="P287" s="1">
        <f t="shared" si="37"/>
        <v>140.876814</v>
      </c>
      <c r="Q287" s="1">
        <f t="shared" si="37"/>
        <v>150.16612000000001</v>
      </c>
      <c r="R287" s="1">
        <f t="shared" si="37"/>
        <v>153.79</v>
      </c>
    </row>
    <row r="288" spans="1:18">
      <c r="A288" s="1" t="s">
        <v>82</v>
      </c>
      <c r="B288" s="1">
        <f t="shared" ref="B288:R288" si="38">B279*21%</f>
        <v>17.408999999999999</v>
      </c>
      <c r="C288" s="1">
        <f t="shared" si="38"/>
        <v>21</v>
      </c>
      <c r="D288" s="1">
        <f t="shared" si="38"/>
        <v>23.267999999999997</v>
      </c>
      <c r="E288" s="1">
        <f t="shared" si="38"/>
        <v>26.25</v>
      </c>
      <c r="F288" s="1">
        <f t="shared" si="38"/>
        <v>31.5</v>
      </c>
      <c r="G288" s="1">
        <f t="shared" si="38"/>
        <v>37.023000000000003</v>
      </c>
      <c r="H288" s="1">
        <f t="shared" si="38"/>
        <v>42.734999999999999</v>
      </c>
      <c r="I288" s="1">
        <f t="shared" si="38"/>
        <v>49.811999999999998</v>
      </c>
      <c r="J288" s="1">
        <f t="shared" si="38"/>
        <v>57.518999999999991</v>
      </c>
      <c r="K288" s="1">
        <f t="shared" si="38"/>
        <v>65.582999999999998</v>
      </c>
      <c r="L288" s="1">
        <f t="shared" si="38"/>
        <v>74.108999999999995</v>
      </c>
      <c r="M288" s="1">
        <f t="shared" si="38"/>
        <v>82.99199999999999</v>
      </c>
      <c r="N288" s="1">
        <f t="shared" si="38"/>
        <v>92.71999799999999</v>
      </c>
      <c r="O288" s="1">
        <f t="shared" si="38"/>
        <v>103.623408</v>
      </c>
      <c r="P288" s="1">
        <f t="shared" si="38"/>
        <v>113.78511899999999</v>
      </c>
      <c r="Q288" s="1">
        <f t="shared" si="38"/>
        <v>121.28802</v>
      </c>
      <c r="R288" s="1">
        <f t="shared" si="38"/>
        <v>124.21499999999999</v>
      </c>
    </row>
    <row r="289" spans="1:18">
      <c r="A289" s="1" t="s">
        <v>52</v>
      </c>
      <c r="B289" s="1">
        <f t="shared" ref="B289:R289" si="39">B279*16%</f>
        <v>13.264000000000001</v>
      </c>
      <c r="C289" s="1">
        <f t="shared" si="39"/>
        <v>16</v>
      </c>
      <c r="D289" s="1">
        <f t="shared" si="39"/>
        <v>17.728000000000002</v>
      </c>
      <c r="E289" s="1">
        <f t="shared" si="39"/>
        <v>20</v>
      </c>
      <c r="F289" s="1">
        <f t="shared" si="39"/>
        <v>24</v>
      </c>
      <c r="G289" s="1">
        <f t="shared" si="39"/>
        <v>28.208000000000002</v>
      </c>
      <c r="H289" s="1">
        <f t="shared" si="39"/>
        <v>32.56</v>
      </c>
      <c r="I289" s="1">
        <f t="shared" si="39"/>
        <v>37.951999999999998</v>
      </c>
      <c r="J289" s="1">
        <f t="shared" si="39"/>
        <v>43.823999999999998</v>
      </c>
      <c r="K289" s="1">
        <f t="shared" si="39"/>
        <v>49.968000000000004</v>
      </c>
      <c r="L289" s="1">
        <f t="shared" si="39"/>
        <v>56.463999999999999</v>
      </c>
      <c r="M289" s="1">
        <f t="shared" si="39"/>
        <v>63.231999999999999</v>
      </c>
      <c r="N289" s="1">
        <f t="shared" si="39"/>
        <v>70.643808000000007</v>
      </c>
      <c r="O289" s="1">
        <f t="shared" si="39"/>
        <v>78.951167999999996</v>
      </c>
      <c r="P289" s="1">
        <f t="shared" si="39"/>
        <v>86.693423999999993</v>
      </c>
      <c r="Q289" s="1">
        <f t="shared" si="39"/>
        <v>92.40992</v>
      </c>
      <c r="R289" s="1">
        <f t="shared" si="39"/>
        <v>94.64</v>
      </c>
    </row>
    <row r="290" spans="1:18">
      <c r="A290" s="1" t="s">
        <v>63</v>
      </c>
      <c r="B290" s="1">
        <f t="shared" ref="B290:R290" si="40">B279*15%</f>
        <v>12.435</v>
      </c>
      <c r="C290" s="1">
        <f t="shared" si="40"/>
        <v>15</v>
      </c>
      <c r="D290" s="1">
        <f t="shared" si="40"/>
        <v>16.619999999999997</v>
      </c>
      <c r="E290" s="1">
        <f t="shared" si="40"/>
        <v>18.75</v>
      </c>
      <c r="F290" s="1">
        <f t="shared" si="40"/>
        <v>22.5</v>
      </c>
      <c r="G290" s="1">
        <f t="shared" si="40"/>
        <v>26.445</v>
      </c>
      <c r="H290" s="1">
        <f t="shared" si="40"/>
        <v>30.524999999999999</v>
      </c>
      <c r="I290" s="1">
        <f t="shared" si="40"/>
        <v>35.58</v>
      </c>
      <c r="J290" s="1">
        <f t="shared" si="40"/>
        <v>41.084999999999994</v>
      </c>
      <c r="K290" s="1">
        <f t="shared" si="40"/>
        <v>46.844999999999999</v>
      </c>
      <c r="L290" s="1">
        <f t="shared" si="40"/>
        <v>52.934999999999995</v>
      </c>
      <c r="M290" s="1">
        <f t="shared" si="40"/>
        <v>59.279999999999994</v>
      </c>
      <c r="N290" s="1">
        <f t="shared" si="40"/>
        <v>66.228569999999991</v>
      </c>
      <c r="O290" s="1">
        <f t="shared" si="40"/>
        <v>74.016719999999992</v>
      </c>
      <c r="P290" s="1">
        <f t="shared" si="40"/>
        <v>81.27508499999999</v>
      </c>
      <c r="Q290" s="1">
        <f t="shared" si="40"/>
        <v>86.634299999999996</v>
      </c>
      <c r="R290" s="1">
        <f t="shared" si="40"/>
        <v>88.724999999999994</v>
      </c>
    </row>
    <row r="291" spans="1:18">
      <c r="A291" s="1" t="s">
        <v>83</v>
      </c>
      <c r="B291" s="1">
        <f t="shared" ref="B291:R291" si="41">B279*19%</f>
        <v>15.751000000000001</v>
      </c>
      <c r="C291" s="1">
        <f t="shared" si="41"/>
        <v>19</v>
      </c>
      <c r="D291" s="1">
        <f t="shared" si="41"/>
        <v>21.052</v>
      </c>
      <c r="E291" s="1">
        <f t="shared" si="41"/>
        <v>23.75</v>
      </c>
      <c r="F291" s="1">
        <f t="shared" si="41"/>
        <v>28.5</v>
      </c>
      <c r="G291" s="1">
        <f t="shared" si="41"/>
        <v>33.497</v>
      </c>
      <c r="H291" s="1">
        <f t="shared" si="41"/>
        <v>38.664999999999999</v>
      </c>
      <c r="I291" s="1">
        <f t="shared" si="41"/>
        <v>45.067999999999998</v>
      </c>
      <c r="J291" s="1">
        <f t="shared" si="41"/>
        <v>52.040999999999997</v>
      </c>
      <c r="K291" s="1">
        <f t="shared" si="41"/>
        <v>59.337000000000003</v>
      </c>
      <c r="L291" s="1">
        <f t="shared" si="41"/>
        <v>67.051000000000002</v>
      </c>
      <c r="M291" s="1">
        <f t="shared" si="41"/>
        <v>75.087999999999994</v>
      </c>
      <c r="N291" s="1">
        <f t="shared" si="41"/>
        <v>83.889521999999999</v>
      </c>
      <c r="O291" s="1">
        <f t="shared" si="41"/>
        <v>93.754512000000005</v>
      </c>
      <c r="P291" s="1">
        <f t="shared" si="41"/>
        <v>102.948441</v>
      </c>
      <c r="Q291" s="1">
        <f t="shared" si="41"/>
        <v>109.73678000000001</v>
      </c>
      <c r="R291" s="1">
        <f t="shared" si="41"/>
        <v>112.38500000000001</v>
      </c>
    </row>
    <row r="292" spans="1:18">
      <c r="A292" s="1" t="s">
        <v>44</v>
      </c>
      <c r="B292" s="1">
        <f t="shared" ref="B292:R292" si="42">B279*3%</f>
        <v>2.4870000000000001</v>
      </c>
      <c r="C292" s="1">
        <f t="shared" si="42"/>
        <v>3</v>
      </c>
      <c r="D292" s="1">
        <f t="shared" si="42"/>
        <v>3.3239999999999998</v>
      </c>
      <c r="E292" s="1">
        <f t="shared" si="42"/>
        <v>3.75</v>
      </c>
      <c r="F292" s="1">
        <f t="shared" si="42"/>
        <v>4.5</v>
      </c>
      <c r="G292" s="1">
        <f t="shared" si="42"/>
        <v>5.2889999999999997</v>
      </c>
      <c r="H292" s="1">
        <f t="shared" si="42"/>
        <v>6.1049999999999995</v>
      </c>
      <c r="I292" s="1">
        <f t="shared" si="42"/>
        <v>7.1159999999999997</v>
      </c>
      <c r="J292" s="1">
        <f t="shared" si="42"/>
        <v>8.2169999999999987</v>
      </c>
      <c r="K292" s="1">
        <f t="shared" si="42"/>
        <v>9.3689999999999998</v>
      </c>
      <c r="L292" s="1">
        <f t="shared" si="42"/>
        <v>10.587</v>
      </c>
      <c r="M292" s="1">
        <f t="shared" si="42"/>
        <v>11.856</v>
      </c>
      <c r="N292" s="1">
        <f t="shared" si="42"/>
        <v>13.245714</v>
      </c>
      <c r="O292" s="1">
        <f t="shared" si="42"/>
        <v>14.803343999999999</v>
      </c>
      <c r="P292" s="1">
        <f t="shared" si="42"/>
        <v>16.255016999999999</v>
      </c>
      <c r="Q292" s="1">
        <f t="shared" si="42"/>
        <v>17.32686</v>
      </c>
      <c r="R292" s="1">
        <f t="shared" si="42"/>
        <v>17.745000000000001</v>
      </c>
    </row>
    <row r="295" spans="1:18">
      <c r="A295" t="s">
        <v>146</v>
      </c>
    </row>
    <row r="296" spans="1:18">
      <c r="A296" s="1" t="s">
        <v>145</v>
      </c>
      <c r="B296" s="1">
        <v>2014</v>
      </c>
      <c r="C296" s="1">
        <v>2015</v>
      </c>
      <c r="D296" s="1">
        <v>2016</v>
      </c>
      <c r="E296" s="1">
        <v>2017</v>
      </c>
      <c r="F296" s="1">
        <v>2018</v>
      </c>
      <c r="G296" s="1">
        <v>2019</v>
      </c>
      <c r="H296" s="1">
        <v>2020</v>
      </c>
      <c r="I296" s="1">
        <v>2021</v>
      </c>
      <c r="J296" s="1">
        <v>2022</v>
      </c>
      <c r="K296" s="1">
        <v>2023</v>
      </c>
      <c r="L296" s="1">
        <v>2024</v>
      </c>
      <c r="M296" s="1">
        <v>2025</v>
      </c>
      <c r="N296" s="1">
        <v>2026</v>
      </c>
      <c r="O296" s="1">
        <v>2027</v>
      </c>
      <c r="P296" s="1">
        <v>2028</v>
      </c>
      <c r="Q296" s="1">
        <v>2029</v>
      </c>
      <c r="R296" s="1">
        <v>2030</v>
      </c>
    </row>
    <row r="297" spans="1:18">
      <c r="A297" s="1" t="s">
        <v>81</v>
      </c>
      <c r="B297" s="1">
        <f t="shared" ref="B297:R297" si="43">B281*26%</f>
        <v>1.0777000000000028</v>
      </c>
      <c r="C297" s="1">
        <f t="shared" si="43"/>
        <v>1.3</v>
      </c>
      <c r="D297" s="1">
        <f t="shared" si="43"/>
        <v>1.4404000000000017</v>
      </c>
      <c r="E297" s="1">
        <f t="shared" si="43"/>
        <v>1.625</v>
      </c>
      <c r="F297" s="1">
        <f t="shared" si="43"/>
        <v>1.9500000000000002</v>
      </c>
      <c r="G297" s="1">
        <f t="shared" si="43"/>
        <v>2.2918999999999996</v>
      </c>
      <c r="H297" s="1">
        <f t="shared" si="43"/>
        <v>2.6455000000000028</v>
      </c>
      <c r="I297" s="1">
        <f t="shared" si="43"/>
        <v>3.0836000000000037</v>
      </c>
      <c r="J297" s="1">
        <f t="shared" si="43"/>
        <v>3.5606999999999984</v>
      </c>
      <c r="K297" s="1">
        <f t="shared" si="43"/>
        <v>4.0599000000000025</v>
      </c>
      <c r="L297" s="1">
        <f t="shared" si="43"/>
        <v>4.5877000000000105</v>
      </c>
      <c r="M297" s="1">
        <f t="shared" si="43"/>
        <v>5.1375999999999982</v>
      </c>
      <c r="N297" s="1">
        <f t="shared" si="43"/>
        <v>5.7398093999999995</v>
      </c>
      <c r="O297" s="1">
        <f t="shared" si="43"/>
        <v>6.4147824000000115</v>
      </c>
      <c r="P297" s="1">
        <f t="shared" si="43"/>
        <v>7.0438407000000192</v>
      </c>
      <c r="Q297" s="1">
        <f t="shared" si="43"/>
        <v>7.5083060000000046</v>
      </c>
      <c r="R297" s="1">
        <f t="shared" si="43"/>
        <v>7.6895000000000122</v>
      </c>
    </row>
    <row r="298" spans="1:18">
      <c r="A298" s="1" t="s">
        <v>82</v>
      </c>
      <c r="B298" s="1">
        <f t="shared" ref="B298:R298" si="44">B281*21%</f>
        <v>0.87045000000000217</v>
      </c>
      <c r="C298" s="1">
        <f t="shared" si="44"/>
        <v>1.05</v>
      </c>
      <c r="D298" s="1">
        <f t="shared" si="44"/>
        <v>1.1634000000000013</v>
      </c>
      <c r="E298" s="1">
        <f t="shared" si="44"/>
        <v>1.3125</v>
      </c>
      <c r="F298" s="1">
        <f t="shared" si="44"/>
        <v>1.575</v>
      </c>
      <c r="G298" s="1">
        <f t="shared" si="44"/>
        <v>1.8511499999999994</v>
      </c>
      <c r="H298" s="1">
        <f t="shared" si="44"/>
        <v>2.1367500000000024</v>
      </c>
      <c r="I298" s="1">
        <f t="shared" si="44"/>
        <v>2.4906000000000028</v>
      </c>
      <c r="J298" s="1">
        <f t="shared" si="44"/>
        <v>2.8759499999999987</v>
      </c>
      <c r="K298" s="1">
        <f t="shared" si="44"/>
        <v>3.2791500000000018</v>
      </c>
      <c r="L298" s="1">
        <f t="shared" si="44"/>
        <v>3.7054500000000079</v>
      </c>
      <c r="M298" s="1">
        <f t="shared" si="44"/>
        <v>4.1495999999999977</v>
      </c>
      <c r="N298" s="1">
        <f t="shared" si="44"/>
        <v>4.635999899999999</v>
      </c>
      <c r="O298" s="1">
        <f t="shared" si="44"/>
        <v>5.1811704000000089</v>
      </c>
      <c r="P298" s="1">
        <f t="shared" si="44"/>
        <v>5.6892559500000148</v>
      </c>
      <c r="Q298" s="1">
        <f t="shared" si="44"/>
        <v>6.0644010000000037</v>
      </c>
      <c r="R298" s="1">
        <f t="shared" si="44"/>
        <v>6.2107500000000098</v>
      </c>
    </row>
    <row r="299" spans="1:18">
      <c r="A299" s="1" t="s">
        <v>52</v>
      </c>
      <c r="B299" s="1">
        <f t="shared" ref="B299:R299" si="45">B281*16%</f>
        <v>0.66320000000000168</v>
      </c>
      <c r="C299" s="1">
        <f t="shared" si="45"/>
        <v>0.8</v>
      </c>
      <c r="D299" s="1">
        <f t="shared" si="45"/>
        <v>0.88640000000000096</v>
      </c>
      <c r="E299" s="1">
        <f t="shared" si="45"/>
        <v>1</v>
      </c>
      <c r="F299" s="1">
        <f t="shared" si="45"/>
        <v>1.2</v>
      </c>
      <c r="G299" s="1">
        <f t="shared" si="45"/>
        <v>1.4103999999999997</v>
      </c>
      <c r="H299" s="1">
        <f t="shared" si="45"/>
        <v>1.6280000000000019</v>
      </c>
      <c r="I299" s="1">
        <f t="shared" si="45"/>
        <v>1.8976000000000022</v>
      </c>
      <c r="J299" s="1">
        <f t="shared" si="45"/>
        <v>2.1911999999999989</v>
      </c>
      <c r="K299" s="1">
        <f t="shared" si="45"/>
        <v>2.4984000000000015</v>
      </c>
      <c r="L299" s="1">
        <f t="shared" si="45"/>
        <v>2.8232000000000061</v>
      </c>
      <c r="M299" s="1">
        <f t="shared" si="45"/>
        <v>3.1615999999999986</v>
      </c>
      <c r="N299" s="1">
        <f t="shared" si="45"/>
        <v>3.5321903999999997</v>
      </c>
      <c r="O299" s="1">
        <f t="shared" si="45"/>
        <v>3.9475584000000072</v>
      </c>
      <c r="P299" s="1">
        <f t="shared" si="45"/>
        <v>4.3346712000000114</v>
      </c>
      <c r="Q299" s="1">
        <f t="shared" si="45"/>
        <v>4.6204960000000028</v>
      </c>
      <c r="R299" s="1">
        <f t="shared" si="45"/>
        <v>4.7320000000000073</v>
      </c>
    </row>
    <row r="300" spans="1:18">
      <c r="A300" s="1" t="s">
        <v>63</v>
      </c>
      <c r="B300" s="1">
        <f t="shared" ref="B300:R300" si="46">B281*15%</f>
        <v>0.62175000000000147</v>
      </c>
      <c r="C300" s="1">
        <f t="shared" si="46"/>
        <v>0.75</v>
      </c>
      <c r="D300" s="1">
        <f t="shared" si="46"/>
        <v>0.83100000000000096</v>
      </c>
      <c r="E300" s="1">
        <f t="shared" si="46"/>
        <v>0.9375</v>
      </c>
      <c r="F300" s="1">
        <f t="shared" si="46"/>
        <v>1.125</v>
      </c>
      <c r="G300" s="1">
        <f t="shared" si="46"/>
        <v>1.3222499999999997</v>
      </c>
      <c r="H300" s="1">
        <f t="shared" si="46"/>
        <v>1.5262500000000017</v>
      </c>
      <c r="I300" s="1">
        <f t="shared" si="46"/>
        <v>1.7790000000000019</v>
      </c>
      <c r="J300" s="1">
        <f t="shared" si="46"/>
        <v>2.0542499999999988</v>
      </c>
      <c r="K300" s="1">
        <f t="shared" si="46"/>
        <v>2.3422500000000013</v>
      </c>
      <c r="L300" s="1">
        <f t="shared" si="46"/>
        <v>2.6467500000000057</v>
      </c>
      <c r="M300" s="1">
        <f t="shared" si="46"/>
        <v>2.9639999999999986</v>
      </c>
      <c r="N300" s="1">
        <f t="shared" si="46"/>
        <v>3.3114284999999994</v>
      </c>
      <c r="O300" s="1">
        <f t="shared" si="46"/>
        <v>3.7008360000000065</v>
      </c>
      <c r="P300" s="1">
        <f t="shared" si="46"/>
        <v>4.0637542500000103</v>
      </c>
      <c r="Q300" s="1">
        <f t="shared" si="46"/>
        <v>4.3317150000000026</v>
      </c>
      <c r="R300" s="1">
        <f t="shared" si="46"/>
        <v>4.4362500000000065</v>
      </c>
    </row>
    <row r="301" spans="1:18">
      <c r="A301" s="1" t="s">
        <v>83</v>
      </c>
      <c r="B301" s="1">
        <f t="shared" ref="B301:R301" si="47">B281*19%</f>
        <v>0.78755000000000197</v>
      </c>
      <c r="C301" s="1">
        <f t="shared" si="47"/>
        <v>0.95</v>
      </c>
      <c r="D301" s="1">
        <f t="shared" si="47"/>
        <v>1.0526000000000011</v>
      </c>
      <c r="E301" s="1">
        <f t="shared" si="47"/>
        <v>1.1875</v>
      </c>
      <c r="F301" s="1">
        <f t="shared" si="47"/>
        <v>1.425</v>
      </c>
      <c r="G301" s="1">
        <f t="shared" si="47"/>
        <v>1.6748499999999995</v>
      </c>
      <c r="H301" s="1">
        <f t="shared" si="47"/>
        <v>1.9332500000000021</v>
      </c>
      <c r="I301" s="1">
        <f t="shared" si="47"/>
        <v>2.2534000000000027</v>
      </c>
      <c r="J301" s="1">
        <f t="shared" si="47"/>
        <v>2.6020499999999989</v>
      </c>
      <c r="K301" s="1">
        <f t="shared" si="47"/>
        <v>2.9668500000000018</v>
      </c>
      <c r="L301" s="1">
        <f t="shared" si="47"/>
        <v>3.3525500000000075</v>
      </c>
      <c r="M301" s="1">
        <f t="shared" si="47"/>
        <v>3.7543999999999982</v>
      </c>
      <c r="N301" s="1">
        <f t="shared" si="47"/>
        <v>4.1944760999999993</v>
      </c>
      <c r="O301" s="1">
        <f t="shared" si="47"/>
        <v>4.6877256000000083</v>
      </c>
      <c r="P301" s="1">
        <f t="shared" si="47"/>
        <v>5.1474220500000136</v>
      </c>
      <c r="Q301" s="1">
        <f t="shared" si="47"/>
        <v>5.4868390000000034</v>
      </c>
      <c r="R301" s="1">
        <f t="shared" si="47"/>
        <v>5.619250000000009</v>
      </c>
    </row>
    <row r="302" spans="1:18">
      <c r="A302" s="1" t="s">
        <v>44</v>
      </c>
      <c r="B302" s="1">
        <f t="shared" ref="B302:R302" si="48">B281*3%</f>
        <v>0.12435000000000031</v>
      </c>
      <c r="C302" s="1">
        <f t="shared" si="48"/>
        <v>0.15</v>
      </c>
      <c r="D302" s="1">
        <f t="shared" si="48"/>
        <v>0.16620000000000018</v>
      </c>
      <c r="E302" s="1">
        <f t="shared" si="48"/>
        <v>0.1875</v>
      </c>
      <c r="F302" s="1">
        <f t="shared" si="48"/>
        <v>0.22499999999999998</v>
      </c>
      <c r="G302" s="1">
        <f t="shared" si="48"/>
        <v>0.26444999999999991</v>
      </c>
      <c r="H302" s="1">
        <f t="shared" si="48"/>
        <v>0.30525000000000035</v>
      </c>
      <c r="I302" s="1">
        <f t="shared" si="48"/>
        <v>0.35580000000000039</v>
      </c>
      <c r="J302" s="1">
        <f t="shared" si="48"/>
        <v>0.41084999999999977</v>
      </c>
      <c r="K302" s="1">
        <f t="shared" si="48"/>
        <v>0.46845000000000026</v>
      </c>
      <c r="L302" s="1">
        <f t="shared" si="48"/>
        <v>0.5293500000000011</v>
      </c>
      <c r="M302" s="1">
        <f t="shared" si="48"/>
        <v>0.59279999999999966</v>
      </c>
      <c r="N302" s="1">
        <f t="shared" si="48"/>
        <v>0.66228569999999987</v>
      </c>
      <c r="O302" s="1">
        <f t="shared" si="48"/>
        <v>0.74016720000000136</v>
      </c>
      <c r="P302" s="1">
        <f t="shared" si="48"/>
        <v>0.81275085000000213</v>
      </c>
      <c r="Q302" s="1">
        <f t="shared" si="48"/>
        <v>0.86634300000000053</v>
      </c>
      <c r="R302" s="1">
        <f t="shared" si="48"/>
        <v>0.88725000000000132</v>
      </c>
    </row>
    <row r="306" spans="1:18">
      <c r="A306" t="s">
        <v>147</v>
      </c>
    </row>
    <row r="307" spans="1:18">
      <c r="A307" s="1" t="s">
        <v>145</v>
      </c>
      <c r="B307" s="1">
        <v>2014</v>
      </c>
      <c r="C307" s="1">
        <v>2015</v>
      </c>
      <c r="D307" s="1">
        <v>2016</v>
      </c>
      <c r="E307" s="1">
        <v>2017</v>
      </c>
      <c r="F307" s="1">
        <v>2018</v>
      </c>
      <c r="G307" s="1">
        <v>2019</v>
      </c>
      <c r="H307" s="1">
        <v>2020</v>
      </c>
      <c r="I307" s="1">
        <v>2021</v>
      </c>
      <c r="J307" s="1">
        <v>2022</v>
      </c>
      <c r="K307" s="1">
        <v>2023</v>
      </c>
      <c r="L307" s="1">
        <v>2024</v>
      </c>
      <c r="M307" s="1">
        <v>2025</v>
      </c>
      <c r="N307" s="1">
        <v>2026</v>
      </c>
      <c r="O307" s="1">
        <v>2027</v>
      </c>
      <c r="P307" s="1">
        <v>2028</v>
      </c>
      <c r="Q307" s="1">
        <v>2029</v>
      </c>
      <c r="R307" s="1">
        <v>2030</v>
      </c>
    </row>
    <row r="308" spans="1:18">
      <c r="A308" s="1" t="s">
        <v>81</v>
      </c>
      <c r="B308" s="1">
        <f t="shared" ref="B308:R308" si="49">B280*26%</f>
        <v>20.476299999999998</v>
      </c>
      <c r="C308" s="1">
        <f t="shared" si="49"/>
        <v>24.7</v>
      </c>
      <c r="D308" s="1">
        <f t="shared" si="49"/>
        <v>27.367599999999999</v>
      </c>
      <c r="E308" s="1">
        <f t="shared" si="49"/>
        <v>30.875</v>
      </c>
      <c r="F308" s="1">
        <f t="shared" si="49"/>
        <v>37.050000000000004</v>
      </c>
      <c r="G308" s="1">
        <f t="shared" si="49"/>
        <v>43.546100000000003</v>
      </c>
      <c r="H308" s="1">
        <f t="shared" si="49"/>
        <v>50.264499999999998</v>
      </c>
      <c r="I308" s="1">
        <f t="shared" si="49"/>
        <v>58.588399999999993</v>
      </c>
      <c r="J308" s="1">
        <f t="shared" si="49"/>
        <v>67.653300000000002</v>
      </c>
      <c r="K308" s="1">
        <f t="shared" si="49"/>
        <v>77.138100000000009</v>
      </c>
      <c r="L308" s="1">
        <f t="shared" si="49"/>
        <v>87.166299999999993</v>
      </c>
      <c r="M308" s="1">
        <f t="shared" si="49"/>
        <v>97.614400000000003</v>
      </c>
      <c r="N308" s="1">
        <f t="shared" si="49"/>
        <v>109.0563786</v>
      </c>
      <c r="O308" s="1">
        <f t="shared" si="49"/>
        <v>121.88086559999999</v>
      </c>
      <c r="P308" s="1">
        <f t="shared" si="49"/>
        <v>133.83297329999999</v>
      </c>
      <c r="Q308" s="1">
        <f t="shared" si="49"/>
        <v>142.657814</v>
      </c>
      <c r="R308" s="1">
        <f t="shared" si="49"/>
        <v>146.10049999999998</v>
      </c>
    </row>
    <row r="309" spans="1:18">
      <c r="A309" s="1" t="s">
        <v>82</v>
      </c>
      <c r="B309" s="1">
        <f t="shared" ref="B309:R309" si="50">B280*21%</f>
        <v>16.538549999999997</v>
      </c>
      <c r="C309" s="1">
        <f t="shared" si="50"/>
        <v>19.95</v>
      </c>
      <c r="D309" s="1">
        <f t="shared" si="50"/>
        <v>22.104599999999998</v>
      </c>
      <c r="E309" s="1">
        <f t="shared" si="50"/>
        <v>24.9375</v>
      </c>
      <c r="F309" s="1">
        <f t="shared" si="50"/>
        <v>29.924999999999997</v>
      </c>
      <c r="G309" s="1">
        <f t="shared" si="50"/>
        <v>35.171849999999999</v>
      </c>
      <c r="H309" s="1">
        <f t="shared" si="50"/>
        <v>40.598249999999993</v>
      </c>
      <c r="I309" s="1">
        <f t="shared" si="50"/>
        <v>47.32139999999999</v>
      </c>
      <c r="J309" s="1">
        <f t="shared" si="50"/>
        <v>54.643049999999995</v>
      </c>
      <c r="K309" s="1">
        <f t="shared" si="50"/>
        <v>62.303849999999997</v>
      </c>
      <c r="L309" s="1">
        <f t="shared" si="50"/>
        <v>70.403549999999981</v>
      </c>
      <c r="M309" s="1">
        <f t="shared" si="50"/>
        <v>78.842399999999998</v>
      </c>
      <c r="N309" s="1">
        <f t="shared" si="50"/>
        <v>88.083998100000002</v>
      </c>
      <c r="O309" s="1">
        <f t="shared" si="50"/>
        <v>98.442237599999984</v>
      </c>
      <c r="P309" s="1">
        <f t="shared" si="50"/>
        <v>108.09586304999998</v>
      </c>
      <c r="Q309" s="1">
        <f t="shared" si="50"/>
        <v>115.223619</v>
      </c>
      <c r="R309" s="1">
        <f t="shared" si="50"/>
        <v>118.00424999999998</v>
      </c>
    </row>
    <row r="310" spans="1:18">
      <c r="A310" s="1" t="s">
        <v>52</v>
      </c>
      <c r="B310" s="1">
        <f t="shared" ref="B310:R310" si="51">B280*16%</f>
        <v>12.6008</v>
      </c>
      <c r="C310" s="1">
        <f t="shared" si="51"/>
        <v>15.200000000000001</v>
      </c>
      <c r="D310" s="1">
        <f t="shared" si="51"/>
        <v>16.8416</v>
      </c>
      <c r="E310" s="1">
        <f t="shared" si="51"/>
        <v>19</v>
      </c>
      <c r="F310" s="1">
        <f t="shared" si="51"/>
        <v>22.8</v>
      </c>
      <c r="G310" s="1">
        <f t="shared" si="51"/>
        <v>26.797600000000003</v>
      </c>
      <c r="H310" s="1">
        <f t="shared" si="51"/>
        <v>30.931999999999999</v>
      </c>
      <c r="I310" s="1">
        <f t="shared" si="51"/>
        <v>36.054399999999994</v>
      </c>
      <c r="J310" s="1">
        <f t="shared" si="51"/>
        <v>41.632799999999996</v>
      </c>
      <c r="K310" s="1">
        <f t="shared" si="51"/>
        <v>47.4696</v>
      </c>
      <c r="L310" s="1">
        <f t="shared" si="51"/>
        <v>53.640799999999992</v>
      </c>
      <c r="M310" s="1">
        <f t="shared" si="51"/>
        <v>60.070399999999999</v>
      </c>
      <c r="N310" s="1">
        <f t="shared" si="51"/>
        <v>67.111617600000002</v>
      </c>
      <c r="O310" s="1">
        <f t="shared" si="51"/>
        <v>75.00360959999999</v>
      </c>
      <c r="P310" s="1">
        <f t="shared" si="51"/>
        <v>82.358752799999991</v>
      </c>
      <c r="Q310" s="1">
        <f t="shared" si="51"/>
        <v>87.789423999999997</v>
      </c>
      <c r="R310" s="1">
        <f t="shared" si="51"/>
        <v>89.908000000000001</v>
      </c>
    </row>
    <row r="311" spans="1:18">
      <c r="A311" s="1" t="s">
        <v>63</v>
      </c>
      <c r="B311" s="1">
        <f t="shared" ref="B311:R311" si="52">B280*15%</f>
        <v>11.813249999999998</v>
      </c>
      <c r="C311" s="1">
        <f t="shared" si="52"/>
        <v>14.25</v>
      </c>
      <c r="D311" s="1">
        <f t="shared" si="52"/>
        <v>15.788999999999998</v>
      </c>
      <c r="E311" s="1">
        <f t="shared" si="52"/>
        <v>17.8125</v>
      </c>
      <c r="F311" s="1">
        <f t="shared" si="52"/>
        <v>21.375</v>
      </c>
      <c r="G311" s="1">
        <f t="shared" si="52"/>
        <v>25.12275</v>
      </c>
      <c r="H311" s="1">
        <f t="shared" si="52"/>
        <v>28.998749999999998</v>
      </c>
      <c r="I311" s="1">
        <f t="shared" si="52"/>
        <v>33.800999999999995</v>
      </c>
      <c r="J311" s="1">
        <f t="shared" si="52"/>
        <v>39.030749999999998</v>
      </c>
      <c r="K311" s="1">
        <f t="shared" si="52"/>
        <v>44.502749999999999</v>
      </c>
      <c r="L311" s="1">
        <f t="shared" si="52"/>
        <v>50.288249999999991</v>
      </c>
      <c r="M311" s="1">
        <f t="shared" si="52"/>
        <v>56.315999999999995</v>
      </c>
      <c r="N311" s="1">
        <f t="shared" si="52"/>
        <v>62.9171415</v>
      </c>
      <c r="O311" s="1">
        <f t="shared" si="52"/>
        <v>70.315883999999983</v>
      </c>
      <c r="P311" s="1">
        <f t="shared" si="52"/>
        <v>77.211330749999988</v>
      </c>
      <c r="Q311" s="1">
        <f t="shared" si="52"/>
        <v>82.302584999999993</v>
      </c>
      <c r="R311" s="1">
        <f t="shared" si="52"/>
        <v>84.288749999999993</v>
      </c>
    </row>
    <row r="312" spans="1:18">
      <c r="A312" s="1" t="s">
        <v>83</v>
      </c>
      <c r="B312" s="1">
        <f t="shared" ref="B312:R312" si="53">B280*19%</f>
        <v>14.96345</v>
      </c>
      <c r="C312" s="1">
        <f t="shared" si="53"/>
        <v>18.05</v>
      </c>
      <c r="D312" s="1">
        <f t="shared" si="53"/>
        <v>19.999399999999998</v>
      </c>
      <c r="E312" s="1">
        <f t="shared" si="53"/>
        <v>22.5625</v>
      </c>
      <c r="F312" s="1">
        <f t="shared" si="53"/>
        <v>27.074999999999999</v>
      </c>
      <c r="G312" s="1">
        <f t="shared" si="53"/>
        <v>31.822150000000004</v>
      </c>
      <c r="H312" s="1">
        <f t="shared" si="53"/>
        <v>36.731749999999998</v>
      </c>
      <c r="I312" s="1">
        <f t="shared" si="53"/>
        <v>42.814599999999999</v>
      </c>
      <c r="J312" s="1">
        <f t="shared" si="53"/>
        <v>49.438949999999998</v>
      </c>
      <c r="K312" s="1">
        <f t="shared" si="53"/>
        <v>56.370150000000002</v>
      </c>
      <c r="L312" s="1">
        <f t="shared" si="53"/>
        <v>63.698449999999987</v>
      </c>
      <c r="M312" s="1">
        <f t="shared" si="53"/>
        <v>71.333600000000004</v>
      </c>
      <c r="N312" s="1">
        <f t="shared" si="53"/>
        <v>79.695045899999997</v>
      </c>
      <c r="O312" s="1">
        <f t="shared" si="53"/>
        <v>89.066786399999984</v>
      </c>
      <c r="P312" s="1">
        <f t="shared" si="53"/>
        <v>97.801018949999985</v>
      </c>
      <c r="Q312" s="1">
        <f t="shared" si="53"/>
        <v>104.24994100000001</v>
      </c>
      <c r="R312" s="1">
        <f t="shared" si="53"/>
        <v>106.76575</v>
      </c>
    </row>
    <row r="313" spans="1:18">
      <c r="A313" s="1" t="s">
        <v>44</v>
      </c>
      <c r="B313" s="1">
        <f t="shared" ref="B313:R313" si="54">B280*3%</f>
        <v>2.3626499999999999</v>
      </c>
      <c r="C313" s="1">
        <f t="shared" si="54"/>
        <v>2.85</v>
      </c>
      <c r="D313" s="1">
        <f t="shared" si="54"/>
        <v>3.1577999999999995</v>
      </c>
      <c r="E313" s="1">
        <f t="shared" si="54"/>
        <v>3.5625</v>
      </c>
      <c r="F313" s="1">
        <f t="shared" si="54"/>
        <v>4.2749999999999995</v>
      </c>
      <c r="G313" s="1">
        <f t="shared" si="54"/>
        <v>5.0245500000000005</v>
      </c>
      <c r="H313" s="1">
        <f t="shared" si="54"/>
        <v>5.7997499999999995</v>
      </c>
      <c r="I313" s="1">
        <f t="shared" si="54"/>
        <v>6.7601999999999993</v>
      </c>
      <c r="J313" s="1">
        <f t="shared" si="54"/>
        <v>7.8061499999999988</v>
      </c>
      <c r="K313" s="1">
        <f t="shared" si="54"/>
        <v>8.9005499999999991</v>
      </c>
      <c r="L313" s="1">
        <f t="shared" si="54"/>
        <v>10.057649999999997</v>
      </c>
      <c r="M313" s="1">
        <f t="shared" si="54"/>
        <v>11.263199999999999</v>
      </c>
      <c r="N313" s="1">
        <f t="shared" si="54"/>
        <v>12.5834283</v>
      </c>
      <c r="O313" s="1">
        <f t="shared" si="54"/>
        <v>14.063176799999997</v>
      </c>
      <c r="P313" s="1">
        <f t="shared" si="54"/>
        <v>15.442266149999996</v>
      </c>
      <c r="Q313" s="1">
        <f t="shared" si="54"/>
        <v>16.460516999999999</v>
      </c>
      <c r="R313" s="1">
        <f t="shared" si="54"/>
        <v>16.857749999999999</v>
      </c>
    </row>
    <row r="316" spans="1:18" ht="15.6">
      <c r="A316" t="s">
        <v>283</v>
      </c>
    </row>
    <row r="317" spans="1:18">
      <c r="A317" s="49" t="s">
        <v>148</v>
      </c>
      <c r="B317" s="18">
        <v>2014</v>
      </c>
      <c r="C317" s="18">
        <v>2015</v>
      </c>
      <c r="D317" s="18">
        <v>2016</v>
      </c>
      <c r="E317" s="18">
        <v>2017</v>
      </c>
      <c r="F317" s="18">
        <v>2018</v>
      </c>
      <c r="G317" s="18">
        <v>2019</v>
      </c>
      <c r="H317" s="18">
        <v>2020</v>
      </c>
      <c r="I317" s="18">
        <v>2021</v>
      </c>
      <c r="J317" s="18">
        <v>2022</v>
      </c>
      <c r="K317" s="18">
        <v>2023</v>
      </c>
      <c r="L317" s="18">
        <v>2024</v>
      </c>
      <c r="M317" s="18">
        <v>2025</v>
      </c>
      <c r="N317" s="18">
        <v>2026</v>
      </c>
      <c r="O317" s="18">
        <v>2027</v>
      </c>
      <c r="P317" s="18">
        <v>2028</v>
      </c>
      <c r="Q317" s="18">
        <v>2029</v>
      </c>
      <c r="R317" s="18">
        <v>2030</v>
      </c>
    </row>
    <row r="318" spans="1:18">
      <c r="A318" s="49" t="s">
        <v>59</v>
      </c>
      <c r="B318" s="10"/>
      <c r="C318" s="10"/>
      <c r="D318" s="10"/>
      <c r="E318" s="10"/>
      <c r="F318" s="10"/>
      <c r="G318" s="10"/>
      <c r="H318" s="10"/>
      <c r="I318" s="10"/>
      <c r="J318" s="10">
        <f>'Economic data'!B4*'Environmental data'!J265/(1-'Environmental data'!$L124)</f>
        <v>80.897326645317165</v>
      </c>
      <c r="K318" s="10">
        <f>'Economic data'!C4*'Environmental data'!K265/(1-'Environmental data'!$L124)</f>
        <v>78.421270696112742</v>
      </c>
      <c r="L318" s="10">
        <f>'Economic data'!D4*'Environmental data'!L265/(1-'Environmental data'!$L124)</f>
        <v>80.133614901117625</v>
      </c>
      <c r="M318" s="10">
        <f>'Economic data'!E4*'Environmental data'!M265/(1-'Environmental data'!$L124)</f>
        <v>74.697823680702186</v>
      </c>
      <c r="N318" s="10">
        <f>'Economic data'!F4*'Environmental data'!N265/(1-'Environmental data'!$L124)</f>
        <v>66.986595932289703</v>
      </c>
      <c r="O318" s="10">
        <f>'Economic data'!G4*'Environmental data'!O265/(1-'Environmental data'!$L124)</f>
        <v>60.394031556511266</v>
      </c>
      <c r="P318" s="10">
        <f>'Economic data'!H4*'Environmental data'!P265/(1-'Environmental data'!$L124)</f>
        <v>50.808041648733976</v>
      </c>
      <c r="Q318" s="10">
        <f>'Economic data'!I4*'Environmental data'!Q265/(1-'Environmental data'!$L124)</f>
        <v>38.032650020268605</v>
      </c>
      <c r="R318" s="10">
        <f>'Economic data'!J4*'Environmental data'!R265/(1-'Environmental data'!$L124)</f>
        <v>22.850914500465297</v>
      </c>
    </row>
    <row r="319" spans="1:18">
      <c r="A319" s="49" t="s">
        <v>52</v>
      </c>
      <c r="B319" s="10"/>
      <c r="C319" s="10"/>
      <c r="D319" s="10"/>
      <c r="E319" s="10"/>
      <c r="F319" s="10"/>
      <c r="G319" s="10"/>
      <c r="H319" s="10"/>
      <c r="I319" s="10"/>
      <c r="J319" s="10">
        <f>'Economic data'!B5*'Environmental data'!J266/(1-'Environmental data'!$L125)</f>
        <v>17.189272875867019</v>
      </c>
      <c r="K319" s="10">
        <f>'Economic data'!C5*'Environmental data'!K266/(1-'Environmental data'!$L125)</f>
        <v>20.265788988308</v>
      </c>
      <c r="L319" s="10">
        <f>'Economic data'!D5*'Environmental data'!L266/(1-'Environmental data'!$L125)</f>
        <v>25.007179063238937</v>
      </c>
      <c r="M319" s="10">
        <f>'Economic data'!E5*'Environmental data'!M266/(1-'Environmental data'!$L125)</f>
        <v>28.06718646053238</v>
      </c>
      <c r="N319" s="10">
        <f>'Economic data'!F5*'Environmental data'!N266/(1-'Environmental data'!$L125)</f>
        <v>26.2824510676495</v>
      </c>
      <c r="O319" s="10">
        <f>'Economic data'!G5*'Environmental data'!O266/(1-'Environmental data'!$L125)</f>
        <v>25.222119959305616</v>
      </c>
      <c r="P319" s="10">
        <f>'Economic data'!H5*'Environmental data'!P266/(1-'Environmental data'!$L125)</f>
        <v>23.326868716501778</v>
      </c>
      <c r="Q319" s="10">
        <f>'Economic data'!I5*'Environmental data'!Q266/(1-'Environmental data'!$L125)</f>
        <v>20.410274296825698</v>
      </c>
      <c r="R319" s="10">
        <f>'Economic data'!J5*'Environmental data'!R266/(1-'Environmental data'!$L125)</f>
        <v>16.547388077844438</v>
      </c>
    </row>
    <row r="320" spans="1:18">
      <c r="A320" s="49" t="s">
        <v>58</v>
      </c>
      <c r="B320" s="10"/>
      <c r="C320" s="10"/>
      <c r="D320" s="10"/>
      <c r="E320" s="10"/>
      <c r="F320" s="10"/>
      <c r="G320" s="10"/>
      <c r="H320" s="10"/>
      <c r="I320" s="10"/>
      <c r="J320" s="10">
        <f>'Economic data'!B6*'Environmental data'!J267/(1-'Environmental data'!$L126)</f>
        <v>26.46523986412824</v>
      </c>
      <c r="K320" s="10">
        <f>'Economic data'!C6*'Environmental data'!K267/(1-'Environmental data'!$L126)</f>
        <v>26.670154732306823</v>
      </c>
      <c r="L320" s="10">
        <f>'Economic data'!D6*'Environmental data'!L267/(1-'Environmental data'!$L126)</f>
        <v>28.48619315859095</v>
      </c>
      <c r="M320" s="10">
        <f>'Economic data'!E6*'Environmental data'!M267/(1-'Environmental data'!$L126)</f>
        <v>27.94325626938312</v>
      </c>
      <c r="N320" s="10">
        <f>'Economic data'!F6*'Environmental data'!N267/(1-'Environmental data'!$L126)</f>
        <v>27.99374414254066</v>
      </c>
      <c r="O320" s="10">
        <f>'Economic data'!G6*'Environmental data'!O267/(1-'Environmental data'!$L126)</f>
        <v>29.078612226441741</v>
      </c>
      <c r="P320" s="10">
        <f>'Economic data'!H6*'Environmental data'!P267/(1-'Environmental data'!$L126)</f>
        <v>29.567266413556826</v>
      </c>
      <c r="Q320" s="10">
        <f>'Economic data'!I6*'Environmental data'!Q267/(1-'Environmental data'!$L126)</f>
        <v>29.06277119300621</v>
      </c>
      <c r="R320" s="10">
        <f>'Economic data'!J6*'Environmental data'!R267/(1-'Environmental data'!$L126)</f>
        <v>27.316901744324838</v>
      </c>
    </row>
    <row r="321" spans="1:19">
      <c r="A321" s="49" t="s">
        <v>53</v>
      </c>
      <c r="B321" s="10"/>
      <c r="C321" s="10"/>
      <c r="D321" s="10"/>
      <c r="E321" s="10"/>
      <c r="F321" s="10"/>
      <c r="G321" s="10"/>
      <c r="H321" s="10"/>
      <c r="I321" s="10"/>
      <c r="J321" s="10">
        <f>'Economic data'!B7*'Environmental data'!J268/(1-'Environmental data'!$L127)</f>
        <v>6.6030476185614733</v>
      </c>
      <c r="K321" s="10">
        <f>'Economic data'!C7*'Environmental data'!K268/(1-'Environmental data'!$L127)</f>
        <v>4.8090830236179443</v>
      </c>
      <c r="L321" s="10">
        <f>'Economic data'!D7*'Environmental data'!L268/(1-'Environmental data'!$L127)</f>
        <v>3.4012036604974072</v>
      </c>
      <c r="M321" s="10">
        <f>'Economic data'!E7*'Environmental data'!M268/(1-'Environmental data'!$L127)</f>
        <v>1.9145582821077223</v>
      </c>
      <c r="N321" s="10">
        <f>'Economic data'!F7*'Environmental data'!N268/(1-'Environmental data'!$L127)</f>
        <v>1.319423191159306</v>
      </c>
      <c r="O321" s="10">
        <f>'Economic data'!G7*'Environmental data'!O268/(1-'Environmental data'!$L127)</f>
        <v>0.71052804722804519</v>
      </c>
      <c r="P321" s="10">
        <f>'Economic data'!H7*'Environmental data'!P268/(1-'Environmental data'!$L127)</f>
        <v>0.74780819893300643</v>
      </c>
      <c r="Q321" s="10">
        <f>'Economic data'!I7*'Environmental data'!Q268/(1-'Environmental data'!$L127)</f>
        <v>0.76250709887895551</v>
      </c>
      <c r="R321" s="10">
        <f>'Economic data'!J7*'Environmental data'!R268/(1-'Environmental data'!$L127)</f>
        <v>0.74538238943176927</v>
      </c>
    </row>
    <row r="322" spans="1:19">
      <c r="A322" s="49" t="s">
        <v>54</v>
      </c>
      <c r="B322" s="10"/>
      <c r="C322" s="10"/>
      <c r="D322" s="10"/>
      <c r="E322" s="10"/>
      <c r="F322" s="10"/>
      <c r="G322" s="10"/>
      <c r="H322" s="10"/>
      <c r="I322" s="10"/>
      <c r="J322" s="10">
        <f>'Economic data'!B8*'Environmental data'!J269/(1-'Environmental data'!$L128)</f>
        <v>0</v>
      </c>
      <c r="K322" s="10">
        <f>'Economic data'!C8*'Environmental data'!K269/(1-'Environmental data'!$L128)</f>
        <v>6.4987229319174045</v>
      </c>
      <c r="L322" s="10">
        <f>'Economic data'!D8*'Environmental data'!L269/(1-'Environmental data'!$L128)</f>
        <v>14.502917310223889</v>
      </c>
      <c r="M322" s="10">
        <f>'Economic data'!E8*'Environmental data'!M269/(1-'Environmental data'!$L128)</f>
        <v>22.334426830908054</v>
      </c>
      <c r="N322" s="10">
        <f>'Economic data'!F8*'Environmental data'!N269/(1-'Environmental data'!$L128)</f>
        <v>28.021865321850001</v>
      </c>
      <c r="O322" s="10">
        <f>'Economic data'!G8*'Environmental data'!O269/(1-'Environmental data'!$L128)</f>
        <v>35.693716210398406</v>
      </c>
      <c r="P322" s="10">
        <f>'Economic data'!H8*'Environmental data'!P269/(1-'Environmental data'!$L128)</f>
        <v>43.86100816436992</v>
      </c>
      <c r="Q322" s="10">
        <f>'Economic data'!I8*'Environmental data'!Q269/(1-'Environmental data'!$L128)</f>
        <v>51.58000742650195</v>
      </c>
      <c r="R322" s="10">
        <f>'Economic data'!J8*'Environmental data'!R269/(1-'Environmental data'!$L128)</f>
        <v>57.616583562200887</v>
      </c>
    </row>
    <row r="323" spans="1:19">
      <c r="A323" s="49" t="s">
        <v>55</v>
      </c>
      <c r="B323" s="10"/>
      <c r="C323" s="10"/>
      <c r="D323" s="10"/>
      <c r="E323" s="10"/>
      <c r="F323" s="10"/>
      <c r="G323" s="10"/>
      <c r="H323" s="10"/>
      <c r="I323" s="10"/>
      <c r="J323" s="10">
        <f>'Economic data'!B9*'Environmental data'!J270/(1-'Environmental data'!$L129)</f>
        <v>0</v>
      </c>
      <c r="K323" s="10">
        <f>'Economic data'!C9*'Environmental data'!K270/(1-'Environmental data'!$L129)</f>
        <v>3.3641726914200691</v>
      </c>
      <c r="L323" s="10">
        <f>'Economic data'!D9*'Environmental data'!L270/(1-'Environmental data'!$L129)</f>
        <v>7.4117476266952051</v>
      </c>
      <c r="M323" s="10">
        <f>'Economic data'!E9*'Environmental data'!M270/(1-'Environmental data'!$L129)</f>
        <v>11.262523827134535</v>
      </c>
      <c r="N323" s="10">
        <f>'Economic data'!F9*'Environmental data'!N270/(1-'Environmental data'!$L129)</f>
        <v>14.436868818683804</v>
      </c>
      <c r="O323" s="10">
        <f>'Economic data'!G9*'Environmental data'!O270/(1-'Environmental data'!$L129)</f>
        <v>18.585936111761573</v>
      </c>
      <c r="P323" s="10">
        <f>'Economic data'!H9*'Environmental data'!P270/(1-'Environmental data'!$L129)</f>
        <v>22.922702140936288</v>
      </c>
      <c r="Q323" s="10">
        <f>'Economic data'!I9*'Environmental data'!Q270/(1-'Environmental data'!$L129)</f>
        <v>26.924839402885159</v>
      </c>
      <c r="R323" s="10">
        <f>'Economic data'!J9*'Environmental data'!R270/(1-'Environmental data'!$L129)</f>
        <v>29.93146478132055</v>
      </c>
    </row>
    <row r="324" spans="1:19">
      <c r="A324" s="49" t="s">
        <v>56</v>
      </c>
      <c r="B324" s="10"/>
      <c r="C324" s="10"/>
      <c r="D324" s="10"/>
      <c r="E324" s="10"/>
      <c r="F324" s="10"/>
      <c r="G324" s="10"/>
      <c r="H324" s="10"/>
      <c r="I324" s="10"/>
      <c r="J324" s="10">
        <f>'Economic data'!B10*'Environmental data'!J271/(1-'Environmental data'!$L130)</f>
        <v>6.9651606208133181</v>
      </c>
      <c r="K324" s="10">
        <f>'Economic data'!C10*'Environmental data'!K271/(1-'Environmental data'!$L130)</f>
        <v>7.2156017014286649</v>
      </c>
      <c r="L324" s="10">
        <f>'Economic data'!D10*'Environmental data'!L271/(1-'Environmental data'!$L130)</f>
        <v>7.9251023632654931</v>
      </c>
      <c r="M324" s="10">
        <f>'Economic data'!E10*'Environmental data'!M271/(1-'Environmental data'!$L130)</f>
        <v>7.9968075296883914</v>
      </c>
      <c r="N324" s="10">
        <f>'Economic data'!F10*'Environmental data'!N271/(1-'Environmental data'!$L130)</f>
        <v>11.099308139507924</v>
      </c>
      <c r="O324" s="10">
        <f>'Economic data'!G10*'Environmental data'!O271/(1-'Environmental data'!$L130)</f>
        <v>14.934412915268117</v>
      </c>
      <c r="P324" s="10">
        <f>'Economic data'!H10*'Environmental data'!P271/(1-'Environmental data'!$L130)</f>
        <v>18.876145351990974</v>
      </c>
      <c r="Q324" s="10">
        <f>'Economic data'!I10*'Environmental data'!Q271/(1-'Environmental data'!$L130)</f>
        <v>22.440777593418243</v>
      </c>
      <c r="R324" s="10">
        <f>'Economic data'!J10*'Environmental data'!R271/(1-'Environmental data'!$L130)</f>
        <v>25.029935371711094</v>
      </c>
    </row>
    <row r="325" spans="1:19">
      <c r="A325" s="49" t="s">
        <v>57</v>
      </c>
      <c r="B325" s="10"/>
      <c r="C325" s="10"/>
      <c r="D325" s="10"/>
      <c r="E325" s="10"/>
      <c r="F325" s="10"/>
      <c r="G325" s="10"/>
      <c r="H325" s="10"/>
      <c r="I325" s="10"/>
      <c r="J325" s="10">
        <f>'Economic data'!B11*'Environmental data'!J272/(1-'Environmental data'!$L131)</f>
        <v>6.2551850280635444</v>
      </c>
      <c r="K325" s="10">
        <f>'Economic data'!C11*'Environmental data'!K272/(1-'Environmental data'!$L131)</f>
        <v>7.7166418573972138</v>
      </c>
      <c r="L325" s="10">
        <f>'Economic data'!D11*'Environmental data'!L272/(1-'Environmental data'!$L131)</f>
        <v>9.9206720579642571</v>
      </c>
      <c r="M325" s="10">
        <f>'Economic data'!E11*'Environmental data'!M272/(1-'Environmental data'!$L131)</f>
        <v>11.568160415034384</v>
      </c>
      <c r="N325" s="10">
        <f>'Economic data'!F11*'Environmental data'!N272/(1-'Environmental data'!$L131)</f>
        <v>19.489757544219998</v>
      </c>
      <c r="O325" s="10">
        <f>'Economic data'!G11*'Environmental data'!O272/(1-'Environmental data'!$L131)</f>
        <v>29.695158668065741</v>
      </c>
      <c r="P325" s="10">
        <f>'Economic data'!H11*'Environmental data'!P272/(1-'Environmental data'!$L131)</f>
        <v>41.318957551115744</v>
      </c>
      <c r="Q325" s="10">
        <f>'Economic data'!I11*'Environmental data'!Q272/(1-'Environmental data'!$L131)</f>
        <v>52.949757471241917</v>
      </c>
      <c r="R325" s="10">
        <f>'Economic data'!J11*'Environmental data'!R272/(1-'Environmental data'!$L131)</f>
        <v>63.053624559479914</v>
      </c>
    </row>
    <row r="326" spans="1:19">
      <c r="A326" s="42" t="s">
        <v>50</v>
      </c>
      <c r="B326" s="10">
        <f>('Environmental data'!B308*'Environmental data'!B265+'Environmental data'!B309*'Environmental data'!B267+'Environmental data'!B310*'Environmental data'!B266+'Environmental data'!B312*'Environmental data'!B270+'Environmental data'!B313*'Environmental data'!B273+'Environmental data'!B311*'Environmental data'!B271)/(1-'Environmental data'!$L123)+B328</f>
        <v>59.463960614763813</v>
      </c>
      <c r="C326" s="10">
        <f>('Environmental data'!C308*'Environmental data'!C265+'Environmental data'!C309*'Environmental data'!C267+'Environmental data'!C310*'Environmental data'!C266+'Environmental data'!C312*'Environmental data'!C270+'Environmental data'!C313*'Environmental data'!C273+'Environmental data'!C311*'Environmental data'!C271)/(1-'Environmental data'!$L123)+C328</f>
        <v>70.16733777740393</v>
      </c>
      <c r="D326" s="10">
        <f>('Environmental data'!D308*'Environmental data'!D265+'Environmental data'!D309*'Environmental data'!D267+'Environmental data'!D310*'Environmental data'!D266+'Environmental data'!D312*'Environmental data'!D270+'Environmental data'!D313*'Environmental data'!D273+'Environmental data'!D311*'Environmental data'!D271)/(1-'Environmental data'!$L123)+D328</f>
        <v>77.007109388778375</v>
      </c>
      <c r="E326" s="10">
        <f>('Environmental data'!E308*'Environmental data'!E265+'Environmental data'!E309*'Environmental data'!E267+'Environmental data'!E310*'Environmental data'!E266+'Environmental data'!E312*'Environmental data'!E270+'Environmental data'!E313*'Environmental data'!E273+'Environmental data'!E311*'Environmental data'!E271)/(1-'Environmental data'!$L123)+E328</f>
        <v>85.726770000664061</v>
      </c>
      <c r="F326" s="10">
        <f>('Environmental data'!F308*'Environmental data'!F265+'Environmental data'!F309*'Environmental data'!F267+'Environmental data'!F310*'Environmental data'!F266+'Environmental data'!F312*'Environmental data'!F270+'Environmental data'!F313*'Environmental data'!F273+'Environmental data'!F311*'Environmental data'!F271)/(1-'Environmental data'!$L123)+F328</f>
        <v>101.31035284374019</v>
      </c>
      <c r="G326" s="10">
        <f>('Environmental data'!G308*'Environmental data'!G265+'Environmental data'!G309*'Environmental data'!G267+'Environmental data'!G310*'Environmental data'!G266+'Environmental data'!G312*'Environmental data'!G270+'Environmental data'!G313*'Environmental data'!G273+'Environmental data'!G311*'Environmental data'!G271)/(1-'Environmental data'!$L123)+G328</f>
        <v>116.13776169662255</v>
      </c>
      <c r="H326" s="10">
        <f>('Environmental data'!H308*'Environmental data'!H265+'Environmental data'!H309*'Environmental data'!H267+'Environmental data'!H310*'Environmental data'!H266+'Environmental data'!H312*'Environmental data'!H270+'Environmental data'!H313*'Environmental data'!H273+'Environmental data'!H311*'Environmental data'!H271)/(1-'Environmental data'!$L123)+H328</f>
        <v>131.79719621502207</v>
      </c>
      <c r="I326" s="10">
        <f>('Environmental data'!I308*'Environmental data'!I265+'Environmental data'!I309*'Environmental data'!I267+'Environmental data'!I310*'Environmental data'!I266+'Environmental data'!I312*'Environmental data'!I270+'Environmental data'!I313*'Environmental data'!I273+'Environmental data'!I311*'Environmental data'!I271)/(1-'Environmental data'!$L123)+I328</f>
        <v>150.88121567570778</v>
      </c>
      <c r="J326" s="10">
        <f>('Environmental data'!J308*'Environmental data'!J265+'Environmental data'!J309*'Environmental data'!J267+'Environmental data'!J310*'Environmental data'!J266+'Environmental data'!J312*'Environmental data'!J270+'Environmental data'!J313*'Environmental data'!J273+'Environmental data'!J311*'Environmental data'!J271)/(1-'Environmental data'!$L123)+J328</f>
        <v>170.93962234586422</v>
      </c>
      <c r="K326" s="10">
        <f>('Environmental data'!K308*'Environmental data'!K265+'Environmental data'!K309*'Environmental data'!K267+'Environmental data'!K310*'Environmental data'!K266+'Environmental data'!K312*'Environmental data'!K270+'Environmental data'!K313*'Environmental data'!K273+'Environmental data'!K311*'Environmental data'!K271)/(1-'Environmental data'!$L123)+K328</f>
        <v>191.15795514048051</v>
      </c>
      <c r="L326" s="10">
        <f>('Environmental data'!L308*'Environmental data'!L265+'Environmental data'!L309*'Environmental data'!L267+'Environmental data'!L310*'Environmental data'!L266+'Environmental data'!L312*'Environmental data'!L270+'Environmental data'!L313*'Environmental data'!L273+'Environmental data'!L311*'Environmental data'!L271)/(1-'Environmental data'!$L123)+L328</f>
        <v>211.7750749336235</v>
      </c>
      <c r="M326" s="10">
        <f>('Environmental data'!M308*'Environmental data'!M265+'Environmental data'!M309*'Environmental data'!M267+'Environmental data'!M310*'Environmental data'!M266+'Environmental data'!M312*'Environmental data'!M270+'Environmental data'!M313*'Environmental data'!M273+'Environmental data'!M311*'Environmental data'!M271)/(1-'Environmental data'!$L123)+M328</f>
        <v>232.4177454007023</v>
      </c>
      <c r="N326" s="10">
        <f>('Environmental data'!N308*'Environmental data'!N265+'Environmental data'!N309*'Environmental data'!N267+'Environmental data'!N310*'Environmental data'!N266+'Environmental data'!N312*'Environmental data'!N270+'Environmental data'!N313*'Environmental data'!N273+'Environmental data'!N311*'Environmental data'!N271)/(1-'Environmental data'!$L123)+N328</f>
        <v>254.36352767146823</v>
      </c>
      <c r="O326" s="10">
        <f>('Environmental data'!O308*'Environmental data'!O265+'Environmental data'!O309*'Environmental data'!O267+'Environmental data'!O310*'Environmental data'!O266+'Environmental data'!O312*'Environmental data'!O270+'Environmental data'!O313*'Environmental data'!O273+'Environmental data'!O311*'Environmental data'!O271)/(1-'Environmental data'!$L123)+O328</f>
        <v>278.35515573285187</v>
      </c>
      <c r="P326" s="10">
        <f>('Environmental data'!P308*'Environmental data'!P265+'Environmental data'!P309*'Environmental data'!P267+'Environmental data'!P310*'Environmental data'!P266+'Environmental data'!P312*'Environmental data'!P270+'Environmental data'!P313*'Environmental data'!P273+'Environmental data'!P311*'Environmental data'!P271)/(1-'Environmental data'!$L123)+P328</f>
        <v>299.15091660322929</v>
      </c>
      <c r="Q326" s="10">
        <f>('Environmental data'!Q308*'Environmental data'!Q265+'Environmental data'!Q309*'Environmental data'!Q267+'Environmental data'!Q310*'Environmental data'!Q266+'Environmental data'!Q312*'Environmental data'!Q270+'Environmental data'!Q313*'Environmental data'!Q273+'Environmental data'!Q311*'Environmental data'!Q271)/(1-'Environmental data'!$L123)+Q328</f>
        <v>311.9472140600401</v>
      </c>
      <c r="R326" s="10">
        <f>('Environmental data'!R308*'Environmental data'!R265+'Environmental data'!R309*'Environmental data'!R267+'Environmental data'!R310*'Environmental data'!R266+'Environmental data'!R312*'Environmental data'!R270+'Environmental data'!R313*'Environmental data'!R273+'Environmental data'!R311*'Environmental data'!R271)/(1-'Environmental data'!$L123)+R328</f>
        <v>312.37856863978709</v>
      </c>
    </row>
    <row r="327" spans="1:19">
      <c r="A327" s="18" t="s">
        <v>149</v>
      </c>
      <c r="B327" s="1"/>
      <c r="C327" s="1"/>
      <c r="D327" s="1"/>
      <c r="E327" s="1"/>
      <c r="F327" s="1"/>
      <c r="G327" s="1"/>
      <c r="H327" s="1"/>
      <c r="I327" s="1"/>
      <c r="J327" s="10">
        <f t="shared" ref="J327:R327" si="55">SUM(J318:J325)</f>
        <v>144.37523265275075</v>
      </c>
      <c r="K327" s="10">
        <f t="shared" si="55"/>
        <v>154.96143662250884</v>
      </c>
      <c r="L327" s="10">
        <f t="shared" si="55"/>
        <v>176.78863014159379</v>
      </c>
      <c r="M327" s="10">
        <f t="shared" si="55"/>
        <v>185.78474329549078</v>
      </c>
      <c r="N327" s="10">
        <f t="shared" si="55"/>
        <v>195.63001415790086</v>
      </c>
      <c r="O327" s="10">
        <f t="shared" si="55"/>
        <v>214.31451569498054</v>
      </c>
      <c r="P327" s="10">
        <f t="shared" si="55"/>
        <v>231.42879818613849</v>
      </c>
      <c r="Q327" s="10">
        <f t="shared" si="55"/>
        <v>242.16358450302675</v>
      </c>
      <c r="R327" s="10">
        <f t="shared" si="55"/>
        <v>243.09219498677879</v>
      </c>
    </row>
    <row r="328" spans="1:19">
      <c r="A328" s="18" t="s">
        <v>150</v>
      </c>
      <c r="B328" s="10">
        <f>('Environmental data'!B297*'Environmental data'!B265+'Environmental data'!B298*'Environmental data'!B267+'Environmental data'!B299*'Environmental data'!B266+'Environmental data'!B301*'Environmental data'!B270+'Environmental data'!B302*'Environmental data'!B273+'Environmental data'!B300*'Environmental data'!B271)/(1-'Environmental data'!$L123)</f>
        <v>2.9731980307381982</v>
      </c>
      <c r="C328" s="10">
        <f>('Environmental data'!C297*'Environmental data'!C265+'Environmental data'!C298*'Environmental data'!C267+'Environmental data'!C299*'Environmental data'!C266+'Environmental data'!C301*'Environmental data'!C270+'Environmental data'!C302*'Environmental data'!C273+'Environmental data'!C300*'Environmental data'!C271)/(1-'Environmental data'!$L123)</f>
        <v>3.5083668888701967</v>
      </c>
      <c r="D328" s="10">
        <f>('Environmental data'!D297*'Environmental data'!D265+'Environmental data'!D298*'Environmental data'!D267+'Environmental data'!D299*'Environmental data'!D266+'Environmental data'!D301*'Environmental data'!D270+'Environmental data'!D302*'Environmental data'!D273+'Environmental data'!D300*'Environmental data'!D271)/(1-'Environmental data'!$L123)</f>
        <v>3.8503554694389233</v>
      </c>
      <c r="E328" s="10">
        <f>('Environmental data'!E297*'Environmental data'!E265+'Environmental data'!E298*'Environmental data'!E267+'Environmental data'!E299*'Environmental data'!E266+'Environmental data'!E301*'Environmental data'!E270+'Environmental data'!E302*'Environmental data'!E273+'Environmental data'!E300*'Environmental data'!E271)/(1-'Environmental data'!$L123)</f>
        <v>4.286338500033203</v>
      </c>
      <c r="F328" s="10">
        <f>('Environmental data'!F297*'Environmental data'!F265+'Environmental data'!F298*'Environmental data'!F267+'Environmental data'!F299*'Environmental data'!F266+'Environmental data'!F301*'Environmental data'!F270+'Environmental data'!F302*'Environmental data'!F273+'Environmental data'!F300*'Environmental data'!F271)/(1-'Environmental data'!$L123)</f>
        <v>5.0655176421870083</v>
      </c>
      <c r="G328" s="10">
        <f>('Environmental data'!G297*'Environmental data'!G265+'Environmental data'!G298*'Environmental data'!G267+'Environmental data'!G299*'Environmental data'!G266+'Environmental data'!G301*'Environmental data'!G270+'Environmental data'!G302*'Environmental data'!G273+'Environmental data'!G300*'Environmental data'!G271)/(1-'Environmental data'!$L123)</f>
        <v>5.8068880848311251</v>
      </c>
      <c r="H328" s="10">
        <f>('Environmental data'!H297*'Environmental data'!H265+'Environmental data'!H298*'Environmental data'!H267+'Environmental data'!H299*'Environmental data'!H266+'Environmental data'!H301*'Environmental data'!H270+'Environmental data'!H302*'Environmental data'!H273+'Environmental data'!H300*'Environmental data'!H271)/(1-'Environmental data'!$L123)</f>
        <v>6.5898598107511104</v>
      </c>
      <c r="I328" s="10">
        <f>('Environmental data'!I297*'Environmental data'!I265+'Environmental data'!I298*'Environmental data'!I267+'Environmental data'!I299*'Environmental data'!I266+'Environmental data'!I301*'Environmental data'!I270+'Environmental data'!I302*'Environmental data'!I273+'Environmental data'!I300*'Environmental data'!I271)/(1-'Environmental data'!$L123)</f>
        <v>7.5440607837853983</v>
      </c>
      <c r="J328" s="10">
        <f>('Environmental data'!J297*'Environmental data'!J265+'Environmental data'!J298*'Environmental data'!J267+'Environmental data'!J299*'Environmental data'!J266+'Environmental data'!J301*'Environmental data'!J270+'Environmental data'!J302*'Environmental data'!J273+'Environmental data'!J300*'Environmental data'!J271)/(1-'Environmental data'!$L123)</f>
        <v>8.5469811172932069</v>
      </c>
      <c r="K328" s="10">
        <f>('Environmental data'!K297*'Environmental data'!K265+'Environmental data'!K298*'Environmental data'!K267+'Environmental data'!K299*'Environmental data'!K266+'Environmental data'!K301*'Environmental data'!K270+'Environmental data'!K302*'Environmental data'!K273+'Environmental data'!K300*'Environmental data'!K271)/(1-'Environmental data'!$L123)</f>
        <v>9.5578977570240333</v>
      </c>
      <c r="L328" s="10">
        <f>('Environmental data'!L297*'Environmental data'!L265+'Environmental data'!L298*'Environmental data'!L267+'Environmental data'!L299*'Environmental data'!L266+'Environmental data'!L301*'Environmental data'!L270+'Environmental data'!L302*'Environmental data'!L273+'Environmental data'!L300*'Environmental data'!L271)/(1-'Environmental data'!$L123)</f>
        <v>10.588753746681199</v>
      </c>
      <c r="M328" s="10">
        <f>('Environmental data'!M297*'Environmental data'!M265+'Environmental data'!M298*'Environmental data'!M267+'Environmental data'!M299*'Environmental data'!M266+'Environmental data'!M301*'Environmental data'!M270+'Environmental data'!M302*'Environmental data'!M273+'Environmental data'!M300*'Environmental data'!M271)/(1-'Environmental data'!$L123)</f>
        <v>11.62088727003511</v>
      </c>
      <c r="N328" s="10">
        <f>('Environmental data'!N297*'Environmental data'!N265+'Environmental data'!N298*'Environmental data'!N267+'Environmental data'!N299*'Environmental data'!N266+'Environmental data'!N301*'Environmental data'!N270+'Environmental data'!N302*'Environmental data'!N273+'Environmental data'!N300*'Environmental data'!N271)/(1-'Environmental data'!$L123)</f>
        <v>12.718176383573409</v>
      </c>
      <c r="O328" s="10">
        <f>('Environmental data'!O297*'Environmental data'!O265+'Environmental data'!O298*'Environmental data'!O267+'Environmental data'!O299*'Environmental data'!O266+'Environmental data'!O301*'Environmental data'!O270+'Environmental data'!O302*'Environmental data'!O273+'Environmental data'!O300*'Environmental data'!O271)/(1-'Environmental data'!$L123)</f>
        <v>13.917757786642619</v>
      </c>
      <c r="P328" s="10">
        <f>('Environmental data'!P297*'Environmental data'!P265+'Environmental data'!P298*'Environmental data'!P267+'Environmental data'!P299*'Environmental data'!P266+'Environmental data'!P301*'Environmental data'!P270+'Environmental data'!P302*'Environmental data'!P273+'Environmental data'!P300*'Environmental data'!P271)/(1-'Environmental data'!$L123)</f>
        <v>14.957545830161509</v>
      </c>
      <c r="Q328" s="10">
        <f>('Environmental data'!Q297*'Environmental data'!Q265+'Environmental data'!Q298*'Environmental data'!Q267+'Environmental data'!Q299*'Environmental data'!Q266+'Environmental data'!Q301*'Environmental data'!Q270+'Environmental data'!Q302*'Environmental data'!Q273+'Environmental data'!Q300*'Environmental data'!Q271)/(1-'Environmental data'!$L123)</f>
        <v>15.597360703002012</v>
      </c>
      <c r="R328" s="10">
        <f>('Environmental data'!R297*'Environmental data'!R265+'Environmental data'!R298*'Environmental data'!R267+'Environmental data'!R299*'Environmental data'!R266+'Environmental data'!R301*'Environmental data'!R270+'Environmental data'!R302*'Environmental data'!R273+'Environmental data'!R300*'Environmental data'!R271)/(1-'Environmental data'!$L123)</f>
        <v>15.61892843198938</v>
      </c>
    </row>
    <row r="329" spans="1:19">
      <c r="A329" s="49" t="s">
        <v>145</v>
      </c>
      <c r="B329" s="10"/>
      <c r="C329" s="10"/>
      <c r="D329" s="10"/>
      <c r="E329" s="10"/>
      <c r="F329" s="10"/>
      <c r="G329" s="10"/>
      <c r="H329" s="10"/>
      <c r="I329" s="10">
        <f>I326</f>
        <v>150.88121567570778</v>
      </c>
      <c r="J329" s="10">
        <f t="shared" ref="J329:R329" si="56">J327+J328</f>
        <v>152.92221377004395</v>
      </c>
      <c r="K329" s="10">
        <f t="shared" si="56"/>
        <v>164.51933437953286</v>
      </c>
      <c r="L329" s="10">
        <f t="shared" si="56"/>
        <v>187.37738388827498</v>
      </c>
      <c r="M329" s="10">
        <f t="shared" si="56"/>
        <v>197.40563056552588</v>
      </c>
      <c r="N329" s="10">
        <f t="shared" si="56"/>
        <v>208.34819054147428</v>
      </c>
      <c r="O329" s="10">
        <f t="shared" si="56"/>
        <v>228.23227348162317</v>
      </c>
      <c r="P329" s="10">
        <f t="shared" si="56"/>
        <v>246.3863440163</v>
      </c>
      <c r="Q329" s="10">
        <f t="shared" si="56"/>
        <v>257.76094520602879</v>
      </c>
      <c r="R329" s="10">
        <f t="shared" si="56"/>
        <v>258.71112341876818</v>
      </c>
    </row>
    <row r="332" spans="1:19" ht="15.6">
      <c r="A332" t="s">
        <v>284</v>
      </c>
      <c r="B332" s="38"/>
      <c r="S332" s="38"/>
    </row>
    <row r="333" spans="1:19">
      <c r="A333" s="49" t="s">
        <v>148</v>
      </c>
      <c r="B333" s="18">
        <v>2014</v>
      </c>
      <c r="C333" s="18">
        <v>2015</v>
      </c>
      <c r="D333" s="18">
        <v>2016</v>
      </c>
      <c r="E333" s="18">
        <v>2017</v>
      </c>
      <c r="F333" s="18">
        <v>2018</v>
      </c>
      <c r="G333" s="18">
        <v>2019</v>
      </c>
      <c r="H333" s="18">
        <v>2020</v>
      </c>
      <c r="I333" s="18">
        <v>2021</v>
      </c>
      <c r="J333" s="18">
        <v>2022</v>
      </c>
      <c r="K333" s="18">
        <v>2023</v>
      </c>
      <c r="L333" s="18">
        <v>2024</v>
      </c>
      <c r="M333" s="18">
        <v>2025</v>
      </c>
      <c r="N333" s="18">
        <v>2026</v>
      </c>
      <c r="O333" s="18">
        <v>2027</v>
      </c>
      <c r="P333" s="18">
        <v>2028</v>
      </c>
      <c r="Q333" s="18">
        <v>2029</v>
      </c>
      <c r="R333" s="18">
        <v>2030</v>
      </c>
    </row>
    <row r="334" spans="1:19">
      <c r="A334" s="18" t="s">
        <v>28</v>
      </c>
      <c r="B334" s="1"/>
      <c r="C334" s="1"/>
      <c r="D334" s="1"/>
      <c r="E334" s="1"/>
      <c r="F334" s="1"/>
      <c r="G334" s="1"/>
      <c r="H334" s="1"/>
      <c r="I334" s="1"/>
      <c r="J334" s="10">
        <f>'Economic data'!B16*'Environmental data'!J265/(1-'Environmental data'!$L124)</f>
        <v>80.897326645317165</v>
      </c>
      <c r="K334" s="10">
        <f>'Economic data'!C16*'Environmental data'!K265/(1-'Environmental data'!$L124)</f>
        <v>84.022790031549363</v>
      </c>
      <c r="L334" s="10">
        <f>'Economic data'!D16*'Environmental data'!L265/(1-'Environmental data'!$L124)</f>
        <v>85.857444536911743</v>
      </c>
      <c r="M334" s="10">
        <f>'Economic data'!E16*'Environmental data'!M265/(1-'Environmental data'!$L124)</f>
        <v>86.189796554656382</v>
      </c>
      <c r="N334" s="10">
        <f>'Economic data'!F16*'Environmental data'!N265/(1-'Environmental data'!$L124)</f>
        <v>80.383915118747638</v>
      </c>
      <c r="O334" s="10">
        <f>'Economic data'!G16*'Environmental data'!O265/(1-'Environmental data'!$L124)</f>
        <v>72.472837867813524</v>
      </c>
      <c r="P334" s="10">
        <f>'Economic data'!H16*'Environmental data'!P265/(1-'Environmental data'!$L124)</f>
        <v>60.969649978480774</v>
      </c>
      <c r="Q334" s="10">
        <f>'Economic data'!I16*'Environmental data'!Q265/(1-'Environmental data'!$L124)</f>
        <v>45.639180024322314</v>
      </c>
      <c r="R334" s="10">
        <f>'Economic data'!J16*'Environmental data'!R265/(1-'Environmental data'!$L124)</f>
        <v>27.421097400558356</v>
      </c>
    </row>
    <row r="335" spans="1:19">
      <c r="A335" s="18" t="s">
        <v>30</v>
      </c>
      <c r="B335" s="1"/>
      <c r="C335" s="1"/>
      <c r="D335" s="1"/>
      <c r="E335" s="1"/>
      <c r="F335" s="1"/>
      <c r="G335" s="1"/>
      <c r="H335" s="1"/>
      <c r="I335" s="1"/>
      <c r="J335" s="10">
        <f>'Economic data'!B17*'Environmental data'!J266/(1-'Environmental data'!$L125)</f>
        <v>17.189272875867019</v>
      </c>
      <c r="K335" s="10">
        <f>'Economic data'!C17*'Environmental data'!K266/(1-'Environmental data'!$L125)</f>
        <v>21.713345344615714</v>
      </c>
      <c r="L335" s="10">
        <f>'Economic data'!D17*'Environmental data'!L266/(1-'Environmental data'!$L125)</f>
        <v>26.793406139184579</v>
      </c>
      <c r="M335" s="10">
        <f>'Economic data'!E17*'Environmental data'!M266/(1-'Environmental data'!$L125)</f>
        <v>32.38521514676814</v>
      </c>
      <c r="N335" s="10">
        <f>'Economic data'!F17*'Environmental data'!N266/(1-'Environmental data'!$L125)</f>
        <v>31.538941281179401</v>
      </c>
      <c r="O335" s="10">
        <f>'Economic data'!G17*'Environmental data'!O266/(1-'Environmental data'!$L125)</f>
        <v>30.266543951166735</v>
      </c>
      <c r="P335" s="10">
        <f>'Economic data'!H17*'Environmental data'!P266/(1-'Environmental data'!$L125)</f>
        <v>27.992242459802132</v>
      </c>
      <c r="Q335" s="10">
        <f>'Economic data'!I17*'Environmental data'!Q266/(1-'Environmental data'!$L125)</f>
        <v>24.492329156190834</v>
      </c>
      <c r="R335" s="10">
        <f>'Economic data'!J17*'Environmental data'!R266/(1-'Environmental data'!$L125)</f>
        <v>19.856865693413322</v>
      </c>
    </row>
    <row r="336" spans="1:19">
      <c r="A336" s="18" t="s">
        <v>27</v>
      </c>
      <c r="B336" s="1"/>
      <c r="C336" s="1"/>
      <c r="D336" s="1"/>
      <c r="E336" s="1"/>
      <c r="F336" s="1"/>
      <c r="G336" s="1"/>
      <c r="H336" s="1"/>
      <c r="I336" s="1"/>
      <c r="J336" s="10">
        <f>'Economic data'!B18*'Environmental data'!J267/(1-'Environmental data'!$L126)</f>
        <v>26.46523986412824</v>
      </c>
      <c r="K336" s="10">
        <f>'Economic data'!C18*'Environmental data'!K267/(1-'Environmental data'!$L126)</f>
        <v>28.575165784614452</v>
      </c>
      <c r="L336" s="10">
        <f>'Economic data'!D18*'Environmental data'!L267/(1-'Environmental data'!$L126)</f>
        <v>30.520921241347452</v>
      </c>
      <c r="M336" s="10">
        <f>'Economic data'!E18*'Environmental data'!M267/(1-'Environmental data'!$L126)</f>
        <v>32.242218772365142</v>
      </c>
      <c r="N336" s="10">
        <f>'Economic data'!F18*'Environmental data'!N267/(1-'Environmental data'!$L126)</f>
        <v>33.592492971048792</v>
      </c>
      <c r="O336" s="10">
        <f>'Economic data'!G18*'Environmental data'!O267/(1-'Environmental data'!$L126)</f>
        <v>34.894334671730086</v>
      </c>
      <c r="P336" s="10">
        <f>'Economic data'!H18*'Environmental data'!P267/(1-'Environmental data'!$L126)</f>
        <v>35.480719696268181</v>
      </c>
      <c r="Q336" s="10">
        <f>'Economic data'!I18*'Environmental data'!Q267/(1-'Environmental data'!$L126)</f>
        <v>34.87532543160745</v>
      </c>
      <c r="R336" s="10">
        <f>'Economic data'!J18*'Environmental data'!R267/(1-'Environmental data'!$L126)</f>
        <v>32.780282093189804</v>
      </c>
    </row>
    <row r="337" spans="1:19">
      <c r="A337" s="18" t="s">
        <v>29</v>
      </c>
      <c r="B337" s="1"/>
      <c r="C337" s="1"/>
      <c r="D337" s="1"/>
      <c r="E337" s="1"/>
      <c r="F337" s="1"/>
      <c r="G337" s="1"/>
      <c r="H337" s="1"/>
      <c r="I337" s="1"/>
      <c r="J337" s="10">
        <f>'Economic data'!B19*'Environmental data'!J268/(1-'Environmental data'!$L127)</f>
        <v>6.6030476185614733</v>
      </c>
      <c r="K337" s="10">
        <f>'Economic data'!C19*'Environmental data'!K268/(1-'Environmental data'!$L127)</f>
        <v>5.1525889538763687</v>
      </c>
      <c r="L337" s="10">
        <f>'Economic data'!D19*'Environmental data'!L268/(1-'Environmental data'!$L127)</f>
        <v>3.6441467791043651</v>
      </c>
      <c r="M337" s="10">
        <f>'Economic data'!E19*'Environmental data'!M268/(1-'Environmental data'!$L127)</f>
        <v>2.2091057101242946</v>
      </c>
      <c r="N337" s="10">
        <f>'Economic data'!F19*'Environmental data'!N268/(1-'Environmental data'!$L127)</f>
        <v>1.5833078293911667</v>
      </c>
      <c r="O337" s="10">
        <f>'Economic data'!G19*'Environmental data'!O268/(1-'Environmental data'!$L127)</f>
        <v>0.85263365667365409</v>
      </c>
      <c r="P337" s="10">
        <f>'Economic data'!H19*'Environmental data'!P268/(1-'Environmental data'!$L127)</f>
        <v>0.89736983871960774</v>
      </c>
      <c r="Q337" s="10">
        <f>'Economic data'!I19*'Environmental data'!Q268/(1-'Environmental data'!$L127)</f>
        <v>0.91500851865474664</v>
      </c>
      <c r="R337" s="10">
        <f>'Economic data'!J19*'Environmental data'!R268/(1-'Environmental data'!$L127)</f>
        <v>0.89445886731812307</v>
      </c>
    </row>
    <row r="338" spans="1:19">
      <c r="A338" s="18" t="s">
        <v>9</v>
      </c>
      <c r="B338" s="1"/>
      <c r="C338" s="1"/>
      <c r="D338" s="1"/>
      <c r="E338" s="1"/>
      <c r="F338" s="1"/>
      <c r="G338" s="1"/>
      <c r="H338" s="1"/>
      <c r="I338" s="1"/>
      <c r="J338" s="10">
        <f>'Economic data'!B20*'Environmental data'!J269/(1-'Environmental data'!$L128)</f>
        <v>0</v>
      </c>
      <c r="K338" s="10">
        <f>'Economic data'!C20*'Environmental data'!K269/(1-'Environmental data'!$L128)</f>
        <v>6.9629174270543626</v>
      </c>
      <c r="L338" s="10">
        <f>'Economic data'!D20*'Environmental data'!L269/(1-'Environmental data'!$L128)</f>
        <v>15.538839975239883</v>
      </c>
      <c r="M338" s="10">
        <f>'Economic data'!E20*'Environmental data'!M269/(1-'Environmental data'!$L128)</f>
        <v>25.770492497201598</v>
      </c>
      <c r="N338" s="10">
        <f>'Economic data'!F20*'Environmental data'!N269/(1-'Environmental data'!$L128)</f>
        <v>33.626238386220002</v>
      </c>
      <c r="O338" s="10">
        <f>'Economic data'!G20*'Environmental data'!O269/(1-'Environmental data'!$L128)</f>
        <v>42.832459452478098</v>
      </c>
      <c r="P338" s="10">
        <f>'Economic data'!H20*'Environmental data'!P269/(1-'Environmental data'!$L128)</f>
        <v>52.633209797243907</v>
      </c>
      <c r="Q338" s="10">
        <f>'Economic data'!I20*'Environmental data'!Q269/(1-'Environmental data'!$L128)</f>
        <v>61.89600891180234</v>
      </c>
      <c r="R338" s="10">
        <f>'Economic data'!J20*'Environmental data'!R269/(1-'Environmental data'!$L128)</f>
        <v>69.139900274641064</v>
      </c>
    </row>
    <row r="339" spans="1:19">
      <c r="A339" s="18" t="s">
        <v>15</v>
      </c>
      <c r="B339" s="1"/>
      <c r="C339" s="1"/>
      <c r="D339" s="1"/>
      <c r="E339" s="1"/>
      <c r="F339" s="1"/>
      <c r="G339" s="1"/>
      <c r="H339" s="1"/>
      <c r="I339" s="1"/>
      <c r="J339" s="10">
        <f>'Economic data'!B21*'Environmental data'!J270/(1-'Environmental data'!$L129)</f>
        <v>0</v>
      </c>
      <c r="K339" s="10">
        <f>'Economic data'!C21*'Environmental data'!K270/(1-'Environmental data'!$L129)</f>
        <v>3.604470740807217</v>
      </c>
      <c r="L339" s="10">
        <f>'Economic data'!D21*'Environmental data'!L270/(1-'Environmental data'!$L129)</f>
        <v>7.9411581714591488</v>
      </c>
      <c r="M339" s="10">
        <f>'Economic data'!E21*'Environmental data'!M270/(1-'Environmental data'!$L129)</f>
        <v>12.995219800539848</v>
      </c>
      <c r="N339" s="10">
        <f>'Economic data'!F21*'Environmental data'!N270/(1-'Environmental data'!$L129)</f>
        <v>17.324242582420563</v>
      </c>
      <c r="O339" s="10">
        <f>'Economic data'!G21*'Environmental data'!O270/(1-'Environmental data'!$L129)</f>
        <v>22.303123334113888</v>
      </c>
      <c r="P339" s="10">
        <f>'Economic data'!H21*'Environmental data'!P270/(1-'Environmental data'!$L129)</f>
        <v>27.507242569123541</v>
      </c>
      <c r="Q339" s="10">
        <f>'Economic data'!I21*'Environmental data'!Q270/(1-'Environmental data'!$L129)</f>
        <v>32.309807283462185</v>
      </c>
      <c r="R339" s="10">
        <f>'Economic data'!J21*'Environmental data'!R270/(1-'Environmental data'!$L129)</f>
        <v>35.917757737584658</v>
      </c>
    </row>
    <row r="340" spans="1:19">
      <c r="A340" s="18" t="s">
        <v>12</v>
      </c>
      <c r="B340" s="1"/>
      <c r="C340" s="1"/>
      <c r="D340" s="1"/>
      <c r="E340" s="1"/>
      <c r="F340" s="1"/>
      <c r="G340" s="1"/>
      <c r="H340" s="1"/>
      <c r="I340" s="1"/>
      <c r="J340" s="10">
        <f>'Economic data'!B22*'Environmental data'!J271/(1-'Environmental data'!$L130)</f>
        <v>6.9651606208133181</v>
      </c>
      <c r="K340" s="10">
        <f>'Economic data'!C22*'Environmental data'!K271/(1-'Environmental data'!$L130)</f>
        <v>7.731001822959283</v>
      </c>
      <c r="L340" s="10">
        <f>'Economic data'!D22*'Environmental data'!L271/(1-'Environmental data'!$L130)</f>
        <v>8.4911811034987448</v>
      </c>
      <c r="M340" s="10">
        <f>'Economic data'!E22*'Environmental data'!M271/(1-'Environmental data'!$L130)</f>
        <v>9.2270856111789126</v>
      </c>
      <c r="N340" s="10">
        <f>'Economic data'!F22*'Environmental data'!N271/(1-'Environmental data'!$L130)</f>
        <v>13.319169767409509</v>
      </c>
      <c r="O340" s="10">
        <f>'Economic data'!G22*'Environmental data'!O271/(1-'Environmental data'!$L130)</f>
        <v>17.92129549832174</v>
      </c>
      <c r="P340" s="10">
        <f>'Economic data'!H22*'Environmental data'!P271/(1-'Environmental data'!$L130)</f>
        <v>22.651374422389171</v>
      </c>
      <c r="Q340" s="10">
        <f>'Economic data'!I22*'Environmental data'!Q271/(1-'Environmental data'!$L130)</f>
        <v>26.928933112101895</v>
      </c>
      <c r="R340" s="10">
        <f>'Economic data'!J22*'Environmental data'!R271/(1-'Environmental data'!$L130)</f>
        <v>30.035922446053313</v>
      </c>
    </row>
    <row r="341" spans="1:19">
      <c r="A341" s="18" t="s">
        <v>13</v>
      </c>
      <c r="B341" s="1"/>
      <c r="C341" s="1"/>
      <c r="D341" s="1"/>
      <c r="E341" s="1"/>
      <c r="F341" s="1"/>
      <c r="G341" s="1"/>
      <c r="H341" s="1"/>
      <c r="I341" s="1"/>
      <c r="J341" s="10">
        <f>'Economic data'!B23*'Environmental data'!J272/(1-'Environmental data'!$L131)</f>
        <v>6.2551850280635444</v>
      </c>
      <c r="K341" s="10">
        <f>'Economic data'!C23*'Environmental data'!K272/(1-'Environmental data'!$L131)</f>
        <v>8.2678305614970142</v>
      </c>
      <c r="L341" s="10">
        <f>'Economic data'!D23*'Environmental data'!L272/(1-'Environmental data'!$L131)</f>
        <v>10.629291490675987</v>
      </c>
      <c r="M341" s="10">
        <f>'Economic data'!E23*'Environmental data'!M272/(1-'Environmental data'!$L131)</f>
        <v>13.347877401962753</v>
      </c>
      <c r="N341" s="10">
        <f>'Economic data'!F23*'Environmental data'!N272/(1-'Environmental data'!$L131)</f>
        <v>23.387709053063997</v>
      </c>
      <c r="O341" s="10">
        <f>'Economic data'!G23*'Environmental data'!O272/(1-'Environmental data'!$L131)</f>
        <v>35.634190401678886</v>
      </c>
      <c r="P341" s="10">
        <f>'Economic data'!H23*'Environmental data'!P272/(1-'Environmental data'!$L131)</f>
        <v>49.582749061338895</v>
      </c>
      <c r="Q341" s="10">
        <f>'Economic data'!I23*'Environmental data'!Q272/(1-'Environmental data'!$L131)</f>
        <v>63.539708965490298</v>
      </c>
      <c r="R341" s="10">
        <f>'Economic data'!J23*'Environmental data'!R272/(1-'Environmental data'!$L131)</f>
        <v>75.6643494713759</v>
      </c>
    </row>
    <row r="342" spans="1:19">
      <c r="A342" s="18" t="s">
        <v>5</v>
      </c>
      <c r="B342" s="1"/>
      <c r="C342" s="1"/>
      <c r="D342" s="1"/>
      <c r="E342" s="1"/>
      <c r="F342" s="1"/>
      <c r="G342" s="1"/>
      <c r="H342" s="1"/>
      <c r="I342" s="10">
        <f>$I$329</f>
        <v>150.88121567570778</v>
      </c>
      <c r="J342" s="10">
        <f t="shared" ref="J342:R342" si="57">SUM(J334:J341)+J328</f>
        <v>152.92221377004395</v>
      </c>
      <c r="K342" s="10">
        <f t="shared" si="57"/>
        <v>175.58800842399779</v>
      </c>
      <c r="L342" s="10">
        <f t="shared" si="57"/>
        <v>200.0051431841031</v>
      </c>
      <c r="M342" s="10">
        <f t="shared" si="57"/>
        <v>225.98789876483218</v>
      </c>
      <c r="N342" s="10">
        <f t="shared" si="57"/>
        <v>247.47419337305448</v>
      </c>
      <c r="O342" s="10">
        <f t="shared" si="57"/>
        <v>271.09517662061921</v>
      </c>
      <c r="P342" s="10">
        <f t="shared" si="57"/>
        <v>292.67210365352776</v>
      </c>
      <c r="Q342" s="10">
        <f t="shared" si="57"/>
        <v>306.19366210663412</v>
      </c>
      <c r="R342" s="10">
        <f t="shared" si="57"/>
        <v>307.32956241612391</v>
      </c>
    </row>
    <row r="343" spans="1:19">
      <c r="J343" s="38"/>
      <c r="K343" s="38"/>
      <c r="L343" s="38"/>
      <c r="M343" s="38"/>
      <c r="N343" s="38"/>
      <c r="O343" s="38"/>
      <c r="P343" s="38"/>
      <c r="Q343" s="38"/>
      <c r="R343" s="38"/>
      <c r="S343" s="38"/>
    </row>
    <row r="344" spans="1:19">
      <c r="J344" s="38"/>
      <c r="K344" s="38"/>
      <c r="L344" s="38"/>
      <c r="M344" s="38"/>
      <c r="N344" s="38"/>
      <c r="O344" s="38"/>
      <c r="P344" s="38"/>
      <c r="Q344" s="38"/>
      <c r="R344" s="38"/>
      <c r="S344" s="38"/>
    </row>
    <row r="345" spans="1:19" ht="15.6">
      <c r="A345" t="s">
        <v>285</v>
      </c>
      <c r="K345" s="38"/>
      <c r="L345" s="38"/>
      <c r="M345" s="38"/>
      <c r="N345" s="38"/>
      <c r="O345" s="38"/>
      <c r="P345" s="38"/>
      <c r="Q345" s="38"/>
      <c r="R345" s="38"/>
      <c r="S345" s="38"/>
    </row>
    <row r="346" spans="1:19">
      <c r="A346" s="49" t="s">
        <v>148</v>
      </c>
      <c r="B346" s="18">
        <v>2014</v>
      </c>
      <c r="C346" s="18">
        <v>2015</v>
      </c>
      <c r="D346" s="18">
        <v>2016</v>
      </c>
      <c r="E346" s="18">
        <v>2017</v>
      </c>
      <c r="F346" s="18">
        <v>2018</v>
      </c>
      <c r="G346" s="18">
        <v>2019</v>
      </c>
      <c r="H346" s="18">
        <v>2020</v>
      </c>
      <c r="I346" s="18">
        <v>2021</v>
      </c>
      <c r="J346" s="18">
        <v>2022</v>
      </c>
      <c r="K346" s="18">
        <v>2023</v>
      </c>
      <c r="L346" s="18">
        <v>2024</v>
      </c>
      <c r="M346" s="18">
        <v>2025</v>
      </c>
      <c r="N346" s="18">
        <v>2026</v>
      </c>
      <c r="O346" s="18">
        <v>2027</v>
      </c>
      <c r="P346" s="18">
        <v>2028</v>
      </c>
      <c r="Q346" s="18">
        <v>2029</v>
      </c>
      <c r="R346" s="18">
        <v>2030</v>
      </c>
    </row>
    <row r="347" spans="1:19">
      <c r="A347" s="18" t="s">
        <v>28</v>
      </c>
      <c r="B347" s="1"/>
      <c r="C347" s="1"/>
      <c r="D347" s="1"/>
      <c r="E347" s="1"/>
      <c r="F347" s="1"/>
      <c r="G347" s="1"/>
      <c r="H347" s="1"/>
      <c r="I347" s="1"/>
      <c r="J347" s="10">
        <f>'Economic data'!B28*'Environmental data'!J265/(1-'Environmental data'!$L124)</f>
        <v>75.504171535629354</v>
      </c>
      <c r="K347" s="10">
        <f>'Economic data'!C28*'Environmental data'!K265/(1-'Environmental data'!$L124)</f>
        <v>61.626419376157642</v>
      </c>
      <c r="L347" s="10">
        <f>'Economic data'!D28*'Environmental data'!L265/(1-'Environmental data'!$L124)</f>
        <v>39.593893607144153</v>
      </c>
      <c r="M347" s="10">
        <f>'Economic data'!E28*'Environmental data'!M265/(1-'Environmental data'!$L124)</f>
        <v>16.284172088599046</v>
      </c>
      <c r="N347" s="10">
        <f>'Economic data'!F28*'Environmental data'!N265/(1-'Environmental data'!$L124)</f>
        <v>17.247123550382632</v>
      </c>
      <c r="O347" s="10">
        <f>'Economic data'!G28*'Environmental data'!O265/(1-'Environmental data'!$L124)</f>
        <v>19.031554141137427</v>
      </c>
      <c r="P347" s="10">
        <f>'Economic data'!H28*'Environmental data'!P265/(1-'Environmental data'!$L124)</f>
        <v>20.630213889999531</v>
      </c>
      <c r="Q347" s="10">
        <f>'Economic data'!I28*'Environmental data'!Q265/(1-'Environmental data'!$L124)</f>
        <v>21.70525759118512</v>
      </c>
      <c r="R347" s="10">
        <f>'Economic data'!J28*'Environmental data'!R265/(1-'Environmental data'!$L124)</f>
        <v>21.93687792044668</v>
      </c>
    </row>
    <row r="348" spans="1:19">
      <c r="A348" s="18" t="s">
        <v>30</v>
      </c>
      <c r="B348" s="1"/>
      <c r="C348" s="1"/>
      <c r="D348" s="1"/>
      <c r="E348" s="1"/>
      <c r="F348" s="1"/>
      <c r="G348" s="1"/>
      <c r="H348" s="1"/>
      <c r="I348" s="1"/>
      <c r="J348" s="10">
        <f>'Economic data'!B29*'Environmental data'!J266/(1-'Environmental data'!$L125)</f>
        <v>16.043321350809212</v>
      </c>
      <c r="K348" s="10">
        <f>'Economic data'!C29*'Environmental data'!K266/(1-'Environmental data'!$L125)</f>
        <v>15.805312433498111</v>
      </c>
      <c r="L348" s="10">
        <f>'Economic data'!D29*'Environmental data'!L266/(1-'Environmental data'!$L125)</f>
        <v>14.0741746227642</v>
      </c>
      <c r="M348" s="10">
        <f>'Economic data'!E29*'Environmental data'!M266/(1-'Environmental data'!$L125)</f>
        <v>12.559363214813127</v>
      </c>
      <c r="N348" s="10">
        <f>'Economic data'!F29*'Environmental data'!N266/(1-'Environmental data'!$L125)</f>
        <v>13.147747233841535</v>
      </c>
      <c r="O348" s="10">
        <f>'Economic data'!G29*'Environmental data'!O266/(1-'Environmental data'!$L125)</f>
        <v>14.333416162920395</v>
      </c>
      <c r="P348" s="10">
        <f>'Economic data'!H29*'Environmental data'!P266/(1-'Environmental data'!$L125)</f>
        <v>15.343219358064459</v>
      </c>
      <c r="Q348" s="10">
        <f>'Economic data'!I29*'Environmental data'!Q266/(1-'Environmental data'!$L125)</f>
        <v>15.933054397831786</v>
      </c>
      <c r="R348" s="10">
        <f>'Economic data'!J29*'Environmental data'!R266/(1-'Environmental data'!$L125)</f>
        <v>15.885492554730657</v>
      </c>
    </row>
    <row r="349" spans="1:19">
      <c r="A349" s="18" t="s">
        <v>27</v>
      </c>
      <c r="B349" s="1"/>
      <c r="C349" s="1"/>
      <c r="D349" s="1"/>
      <c r="E349" s="1"/>
      <c r="F349" s="1"/>
      <c r="G349" s="1"/>
      <c r="H349" s="1"/>
      <c r="I349" s="1"/>
      <c r="J349" s="10">
        <f>'Economic data'!B30*'Environmental data'!J267/(1-'Environmental data'!$L126)</f>
        <v>24.70089053985302</v>
      </c>
      <c r="K349" s="10">
        <f>'Economic data'!C30*'Environmental data'!K267/(1-'Environmental data'!$L126)</f>
        <v>24.518985334801215</v>
      </c>
      <c r="L349" s="10">
        <f>'Economic data'!D30*'Environmental data'!L267/(1-'Environmental data'!$L126)</f>
        <v>22.005463305872475</v>
      </c>
      <c r="M349" s="10">
        <f>'Economic data'!E30*'Environmental data'!M267/(1-'Environmental data'!$L126)</f>
        <v>19.797853632154037</v>
      </c>
      <c r="N349" s="10">
        <f>'Economic data'!F30*'Environmental data'!N267/(1-'Environmental data'!$L126)</f>
        <v>20.901995626430356</v>
      </c>
      <c r="O349" s="10">
        <f>'Economic data'!G30*'Environmental data'!O267/(1-'Environmental data'!$L126)</f>
        <v>22.989208724904529</v>
      </c>
      <c r="P349" s="10">
        <f>'Economic data'!H30*'Environmental data'!P267/(1-'Environmental data'!$L126)</f>
        <v>24.836503787387727</v>
      </c>
      <c r="Q349" s="10">
        <f>'Economic data'!I30*'Environmental data'!Q267/(1-'Environmental data'!$L126)</f>
        <v>26.04024298893356</v>
      </c>
      <c r="R349" s="10">
        <f>'Economic data'!J30*'Environmental data'!R267/(1-'Environmental data'!$L126)</f>
        <v>26.224225674551839</v>
      </c>
    </row>
    <row r="350" spans="1:19">
      <c r="A350" s="18" t="s">
        <v>29</v>
      </c>
      <c r="B350" s="1"/>
      <c r="C350" s="1"/>
      <c r="D350" s="1"/>
      <c r="E350" s="1"/>
      <c r="F350" s="1"/>
      <c r="G350" s="1"/>
      <c r="H350" s="1"/>
      <c r="I350" s="1"/>
      <c r="J350" s="10">
        <f>'Economic data'!B31*'Environmental data'!J268/(1-'Environmental data'!$L127)</f>
        <v>6.162844443990708</v>
      </c>
      <c r="K350" s="10">
        <f>'Economic data'!C31*'Environmental data'!K268/(1-'Environmental data'!$L127)</f>
        <v>4.6317358805790185</v>
      </c>
      <c r="L350" s="10">
        <f>'Economic data'!D31*'Environmental data'!L268/(1-'Environmental data'!$L127)</f>
        <v>2.8603778989362647</v>
      </c>
      <c r="M350" s="10">
        <f>'Economic data'!E31*'Environmental data'!M268/(1-'Environmental data'!$L127)</f>
        <v>1.4797837292698623</v>
      </c>
      <c r="N350" s="10">
        <f>'Economic data'!F31*'Environmental data'!N268/(1-'Environmental data'!$L127)</f>
        <v>1.0597438858076336</v>
      </c>
      <c r="O350" s="10">
        <f>'Economic data'!G31*'Environmental data'!O268/(1-'Environmental data'!$L127)</f>
        <v>0.59498423394049382</v>
      </c>
      <c r="P350" s="10">
        <f>'Economic data'!H31*'Environmental data'!P268/(1-'Environmental data'!$L127)</f>
        <v>0.65404829893663385</v>
      </c>
      <c r="Q350" s="10">
        <f>'Economic data'!I31*'Environmental data'!Q268/(1-'Environmental data'!$L127)</f>
        <v>0.69794066349147532</v>
      </c>
      <c r="R350" s="10">
        <f>'Economic data'!J31*'Environmental data'!R268/(1-'Environmental data'!$L127)</f>
        <v>0.71556709385449835</v>
      </c>
    </row>
    <row r="351" spans="1:19">
      <c r="A351" s="18" t="s">
        <v>9</v>
      </c>
      <c r="B351" s="1"/>
      <c r="C351" s="1"/>
      <c r="D351" s="1"/>
      <c r="E351" s="1"/>
      <c r="F351" s="1"/>
      <c r="G351" s="1"/>
      <c r="H351" s="1"/>
      <c r="I351" s="1"/>
      <c r="J351" s="10">
        <f>'Economic data'!B32*'Environmental data'!J269/(1-'Environmental data'!$L128)</f>
        <v>0</v>
      </c>
      <c r="K351" s="10">
        <f>'Economic data'!C32*'Environmental data'!K269/(1-'Environmental data'!$L128)</f>
        <v>12.450184985357554</v>
      </c>
      <c r="L351" s="10">
        <f>'Economic data'!D32*'Environmental data'!L269/(1-'Environmental data'!$L128)</f>
        <v>25.799926583450922</v>
      </c>
      <c r="M351" s="10">
        <f>'Economic data'!E32*'Environmental data'!M269/(1-'Environmental data'!$L128)</f>
        <v>41.142365214830626</v>
      </c>
      <c r="N351" s="10">
        <f>'Economic data'!F32*'Environmental data'!N269/(1-'Environmental data'!$L128)</f>
        <v>43.558543674676443</v>
      </c>
      <c r="O351" s="10">
        <f>'Economic data'!G32*'Environmental data'!O269/(1-'Environmental data'!$L128)</f>
        <v>48.046271928203467</v>
      </c>
      <c r="P351" s="10">
        <f>'Economic data'!H32*'Environmental data'!P269/(1-'Environmental data'!$L128)</f>
        <v>52.061109690752119</v>
      </c>
      <c r="Q351" s="10">
        <f>'Economic data'!I32*'Environmental data'!Q269/(1-'Environmental data'!$L128)</f>
        <v>54.751269122469132</v>
      </c>
      <c r="R351" s="10">
        <f>'Economic data'!J32*'Environmental data'!R269/(1-'Environmental data'!$L128)</f>
        <v>55.311920219712839</v>
      </c>
    </row>
    <row r="352" spans="1:19">
      <c r="A352" s="18" t="s">
        <v>15</v>
      </c>
      <c r="B352" s="1"/>
      <c r="C352" s="1"/>
      <c r="D352" s="1"/>
      <c r="E352" s="1"/>
      <c r="F352" s="1"/>
      <c r="G352" s="1"/>
      <c r="H352" s="1"/>
      <c r="I352" s="1"/>
      <c r="J352" s="10">
        <f>'Economic data'!B33*'Environmental data'!J270/(1-'Environmental data'!$L129)</f>
        <v>0</v>
      </c>
      <c r="K352" s="10">
        <f>'Economic data'!C33*'Environmental data'!K270/(1-'Environmental data'!$L129)</f>
        <v>7.1611629220871649</v>
      </c>
      <c r="L352" s="10">
        <f>'Economic data'!D33*'Environmental data'!L270/(1-'Environmental data'!$L129)</f>
        <v>14.650121039900466</v>
      </c>
      <c r="M352" s="10">
        <f>'Economic data'!E33*'Environmental data'!M270/(1-'Environmental data'!$L129)</f>
        <v>23.051949353784131</v>
      </c>
      <c r="N352" s="10">
        <f>'Economic data'!F33*'Environmental data'!N270/(1-'Environmental data'!$L129)</f>
        <v>24.06879503817208</v>
      </c>
      <c r="O352" s="10">
        <f>'Economic data'!G33*'Environmental data'!O270/(1-'Environmental data'!$L129)</f>
        <v>26.167081043086071</v>
      </c>
      <c r="P352" s="10">
        <f>'Economic data'!H33*'Environmental data'!P270/(1-'Environmental data'!$L129)</f>
        <v>27.929250474647056</v>
      </c>
      <c r="Q352" s="10">
        <f>'Economic data'!I33*'Environmental data'!Q270/(1-'Environmental data'!$L129)</f>
        <v>28.91400086338103</v>
      </c>
      <c r="R352" s="10">
        <f>'Economic data'!J33*'Environmental data'!R270/(1-'Environmental data'!$L129)</f>
        <v>28.73420619006772</v>
      </c>
    </row>
    <row r="353" spans="1:18">
      <c r="A353" s="18" t="s">
        <v>12</v>
      </c>
      <c r="B353" s="1"/>
      <c r="C353" s="1"/>
      <c r="D353" s="1"/>
      <c r="E353" s="1"/>
      <c r="F353" s="1"/>
      <c r="G353" s="1"/>
      <c r="H353" s="1"/>
      <c r="I353" s="1"/>
      <c r="J353" s="10">
        <f>'Economic data'!B34*'Environmental data'!J271/(1-'Environmental data'!$L130)</f>
        <v>6.5008165794257629</v>
      </c>
      <c r="K353" s="10">
        <f>'Economic data'!C34*'Environmental data'!K271/(1-'Environmental data'!$L130)</f>
        <v>11.479188382305393</v>
      </c>
      <c r="L353" s="10">
        <f>'Economic data'!D34*'Environmental data'!L271/(1-'Environmental data'!$L130)</f>
        <v>15.966947066085</v>
      </c>
      <c r="M353" s="10">
        <f>'Economic data'!E34*'Environmental data'!M271/(1-'Environmental data'!$L130)</f>
        <v>21.044230341285239</v>
      </c>
      <c r="N353" s="10">
        <f>'Economic data'!F34*'Environmental data'!N271/(1-'Environmental data'!$L130)</f>
        <v>21.643650872040453</v>
      </c>
      <c r="O353" s="10">
        <f>'Economic data'!G34*'Environmental data'!O271/(1-'Environmental data'!$L130)</f>
        <v>23.152978035098894</v>
      </c>
      <c r="P353" s="10">
        <f>'Economic data'!H34*'Environmental data'!P271/(1-'Environmental data'!$L130)</f>
        <v>24.286009689984262</v>
      </c>
      <c r="Q353" s="10">
        <f>'Economic data'!I34*'Environmental data'!Q271/(1-'Environmental data'!$L130)</f>
        <v>24.674969547652829</v>
      </c>
      <c r="R353" s="10">
        <f>'Economic data'!J34*'Environmental data'!R271/(1-'Environmental data'!$L130)</f>
        <v>24.028737956842644</v>
      </c>
    </row>
    <row r="354" spans="1:18">
      <c r="A354" s="18" t="s">
        <v>13</v>
      </c>
      <c r="B354" s="1"/>
      <c r="C354" s="1"/>
      <c r="D354" s="1"/>
      <c r="E354" s="1"/>
      <c r="F354" s="1"/>
      <c r="G354" s="1"/>
      <c r="H354" s="1"/>
      <c r="I354" s="1"/>
      <c r="J354" s="10">
        <f>'Economic data'!B35*'Environmental data'!J272/(1-'Environmental data'!$L131)</f>
        <v>5.8381726928593078</v>
      </c>
      <c r="K354" s="10">
        <f>'Economic data'!C35*'Environmental data'!K272/(1-'Environmental data'!$L131)</f>
        <v>16.984755748361231</v>
      </c>
      <c r="L354" s="10">
        <f>'Economic data'!D35*'Environmental data'!L272/(1-'Environmental data'!$L131)</f>
        <v>28.687020749655154</v>
      </c>
      <c r="M354" s="10">
        <f>'Economic data'!E35*'Environmental data'!M272/(1-'Environmental data'!$L131)</f>
        <v>42.619538371179317</v>
      </c>
      <c r="N354" s="10">
        <f>'Economic data'!F35*'Environmental data'!N272/(1-'Environmental data'!$L131)</f>
        <v>45.769495136103728</v>
      </c>
      <c r="O354" s="10">
        <f>'Economic data'!G35*'Environmental data'!O272/(1-'Environmental data'!$L131)</f>
        <v>51.217553035384448</v>
      </c>
      <c r="P354" s="10">
        <f>'Economic data'!H35*'Environmental data'!P272/(1-'Environmental data'!$L131)</f>
        <v>56.312388949539333</v>
      </c>
      <c r="Q354" s="10">
        <f>'Economic data'!I35*'Environmental data'!Q272/(1-'Environmental data'!$L131)</f>
        <v>59.647850582691071</v>
      </c>
      <c r="R354" s="10">
        <f>'Economic data'!J35*'Environmental data'!R272/(1-'Environmental data'!$L131)</f>
        <v>60.531479577100704</v>
      </c>
    </row>
    <row r="355" spans="1:18">
      <c r="A355" s="18" t="s">
        <v>5</v>
      </c>
      <c r="B355" s="1"/>
      <c r="C355" s="1"/>
      <c r="D355" s="1"/>
      <c r="E355" s="1"/>
      <c r="F355" s="1"/>
      <c r="G355" s="1"/>
      <c r="H355" s="1"/>
      <c r="I355" s="10">
        <f>$I$342</f>
        <v>150.88121567570778</v>
      </c>
      <c r="J355" s="10">
        <f t="shared" ref="J355:R355" si="58">SUM(J347:J354)+J328</f>
        <v>143.29719825986055</v>
      </c>
      <c r="K355" s="10">
        <f t="shared" si="58"/>
        <v>164.21564282017135</v>
      </c>
      <c r="L355" s="10">
        <f t="shared" si="58"/>
        <v>174.22667862048982</v>
      </c>
      <c r="M355" s="10">
        <f t="shared" si="58"/>
        <v>189.60014321595048</v>
      </c>
      <c r="N355" s="10">
        <f t="shared" si="58"/>
        <v>200.11527140102831</v>
      </c>
      <c r="O355" s="10">
        <f t="shared" si="58"/>
        <v>219.45080509131833</v>
      </c>
      <c r="P355" s="10">
        <f t="shared" si="58"/>
        <v>237.01028996947264</v>
      </c>
      <c r="Q355" s="10">
        <f t="shared" si="58"/>
        <v>247.96194646063802</v>
      </c>
      <c r="R355" s="10">
        <f t="shared" si="58"/>
        <v>248.98743561929695</v>
      </c>
    </row>
  </sheetData>
  <phoneticPr fontId="23"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74"/>
  <sheetViews>
    <sheetView topLeftCell="A40" zoomScale="115" zoomScaleNormal="115" workbookViewId="0">
      <selection activeCell="M37" sqref="M37"/>
    </sheetView>
  </sheetViews>
  <sheetFormatPr defaultColWidth="8.88671875" defaultRowHeight="14.4"/>
  <cols>
    <col min="1" max="1" width="14.6640625" customWidth="1"/>
    <col min="6" max="6" width="8.88671875" customWidth="1"/>
  </cols>
  <sheetData>
    <row r="1" spans="1:3" ht="29.4">
      <c r="A1" s="67" t="s">
        <v>255</v>
      </c>
      <c r="B1" s="67" t="s">
        <v>238</v>
      </c>
    </row>
    <row r="2" spans="1:3" ht="18">
      <c r="B2" s="68" t="s">
        <v>242</v>
      </c>
    </row>
    <row r="6" spans="1:3" ht="15.6">
      <c r="C6" t="s">
        <v>248</v>
      </c>
    </row>
    <row r="7" spans="1:3" ht="15.6">
      <c r="C7" t="s">
        <v>245</v>
      </c>
    </row>
    <row r="10" spans="1:3" ht="18">
      <c r="B10" s="68" t="s">
        <v>243</v>
      </c>
    </row>
    <row r="14" spans="1:3" ht="15.6">
      <c r="C14" t="s">
        <v>245</v>
      </c>
    </row>
    <row r="15" spans="1:3" ht="18.75" customHeight="1">
      <c r="C15" t="s">
        <v>246</v>
      </c>
    </row>
    <row r="16" spans="1:3" ht="15.6">
      <c r="C16" t="s">
        <v>247</v>
      </c>
    </row>
    <row r="19" spans="2:15" ht="18">
      <c r="B19" s="68" t="s">
        <v>244</v>
      </c>
    </row>
    <row r="23" spans="2:15" ht="15.6">
      <c r="C23" t="s">
        <v>247</v>
      </c>
    </row>
    <row r="24" spans="2:15" ht="21" customHeight="1">
      <c r="C24" t="s">
        <v>249</v>
      </c>
    </row>
    <row r="25" spans="2:15" ht="15.6">
      <c r="C25" t="s">
        <v>250</v>
      </c>
    </row>
    <row r="27" spans="2:15">
      <c r="B27" s="81" t="s">
        <v>271</v>
      </c>
      <c r="C27" s="81"/>
      <c r="D27" s="81"/>
      <c r="E27" s="81"/>
      <c r="F27" s="81"/>
      <c r="G27" s="81"/>
      <c r="H27" s="81"/>
      <c r="I27" s="81"/>
      <c r="J27" s="81"/>
      <c r="K27" s="81"/>
      <c r="L27" s="81"/>
      <c r="M27" s="81"/>
      <c r="N27" s="81"/>
      <c r="O27" s="81"/>
    </row>
    <row r="28" spans="2:15">
      <c r="B28" s="81"/>
      <c r="C28" s="81"/>
      <c r="D28" s="81"/>
      <c r="E28" s="81"/>
      <c r="F28" s="81"/>
      <c r="G28" s="81"/>
      <c r="H28" s="81"/>
      <c r="I28" s="81"/>
      <c r="J28" s="81"/>
      <c r="K28" s="81"/>
      <c r="L28" s="81"/>
      <c r="M28" s="81"/>
      <c r="N28" s="81"/>
      <c r="O28" s="81"/>
    </row>
    <row r="29" spans="2:15">
      <c r="B29" s="81"/>
      <c r="C29" s="81"/>
      <c r="D29" s="81"/>
      <c r="E29" s="81"/>
      <c r="F29" s="81"/>
      <c r="G29" s="81"/>
      <c r="H29" s="81"/>
      <c r="I29" s="81"/>
      <c r="J29" s="81"/>
      <c r="K29" s="81"/>
      <c r="L29" s="81"/>
      <c r="M29" s="81"/>
      <c r="N29" s="81"/>
      <c r="O29" s="81"/>
    </row>
    <row r="30" spans="2:15">
      <c r="B30" s="81"/>
      <c r="C30" s="81"/>
      <c r="D30" s="81"/>
      <c r="E30" s="81"/>
      <c r="F30" s="81"/>
      <c r="G30" s="81"/>
      <c r="H30" s="81"/>
      <c r="I30" s="81"/>
      <c r="J30" s="81"/>
      <c r="K30" s="81"/>
      <c r="L30" s="81"/>
      <c r="M30" s="81"/>
      <c r="N30" s="81"/>
      <c r="O30" s="81"/>
    </row>
    <row r="31" spans="2:15">
      <c r="B31" s="81"/>
      <c r="C31" s="81"/>
      <c r="D31" s="81"/>
      <c r="E31" s="81"/>
      <c r="F31" s="81"/>
      <c r="G31" s="81"/>
      <c r="H31" s="81"/>
      <c r="I31" s="81"/>
      <c r="J31" s="81"/>
      <c r="K31" s="81"/>
      <c r="L31" s="81"/>
      <c r="M31" s="81"/>
      <c r="N31" s="81"/>
      <c r="O31" s="81"/>
    </row>
    <row r="32" spans="2:15">
      <c r="B32" s="81"/>
      <c r="C32" s="81"/>
      <c r="D32" s="81"/>
      <c r="E32" s="81"/>
      <c r="F32" s="81"/>
      <c r="G32" s="81"/>
      <c r="H32" s="81"/>
      <c r="I32" s="81"/>
      <c r="J32" s="81"/>
      <c r="K32" s="81"/>
      <c r="L32" s="81"/>
      <c r="M32" s="81"/>
      <c r="N32" s="81"/>
      <c r="O32" s="81"/>
    </row>
    <row r="33" spans="1:15">
      <c r="B33" s="69"/>
      <c r="C33" s="69"/>
      <c r="D33" s="69"/>
      <c r="E33" s="69"/>
      <c r="F33" s="69"/>
      <c r="G33" s="69"/>
      <c r="H33" s="69"/>
      <c r="I33" s="69"/>
      <c r="J33" s="69"/>
      <c r="K33" s="69"/>
      <c r="L33" s="69"/>
      <c r="M33" s="69"/>
      <c r="N33" s="69"/>
      <c r="O33" s="69"/>
    </row>
    <row r="34" spans="1:15">
      <c r="B34" s="69"/>
      <c r="C34" s="69"/>
      <c r="D34" s="69"/>
      <c r="E34" s="69"/>
      <c r="F34" s="69"/>
      <c r="G34" s="69"/>
      <c r="H34" s="69"/>
      <c r="I34" s="69"/>
      <c r="J34" s="69"/>
      <c r="K34" s="69"/>
      <c r="L34" s="69"/>
      <c r="M34" s="69"/>
      <c r="N34" s="69"/>
      <c r="O34" s="69"/>
    </row>
    <row r="36" spans="1:15" ht="25.8">
      <c r="A36" s="67" t="s">
        <v>237</v>
      </c>
      <c r="B36" s="67" t="s">
        <v>236</v>
      </c>
    </row>
    <row r="37" spans="1:15" ht="15.6">
      <c r="B37" s="68" t="s">
        <v>239</v>
      </c>
    </row>
    <row r="41" spans="1:15" ht="18" customHeight="1">
      <c r="C41" t="s">
        <v>253</v>
      </c>
    </row>
    <row r="42" spans="1:15" ht="18" customHeight="1">
      <c r="C42" t="s">
        <v>252</v>
      </c>
    </row>
    <row r="45" spans="1:15" ht="15.6">
      <c r="B45" s="68" t="s">
        <v>240</v>
      </c>
    </row>
    <row r="49" spans="1:3" ht="18" customHeight="1">
      <c r="C49" t="s">
        <v>252</v>
      </c>
    </row>
    <row r="50" spans="1:3" ht="18.75" customHeight="1">
      <c r="C50" t="s">
        <v>257</v>
      </c>
    </row>
    <row r="51" spans="1:3" ht="17.25" customHeight="1">
      <c r="C51" t="s">
        <v>246</v>
      </c>
    </row>
    <row r="54" spans="1:3" ht="15.6">
      <c r="B54" s="68" t="s">
        <v>241</v>
      </c>
    </row>
    <row r="58" spans="1:3" ht="18.75" customHeight="1">
      <c r="C58" t="s">
        <v>246</v>
      </c>
    </row>
    <row r="59" spans="1:3" ht="20.25" customHeight="1">
      <c r="C59" t="s">
        <v>251</v>
      </c>
    </row>
    <row r="60" spans="1:3" ht="18" customHeight="1">
      <c r="C60" t="s">
        <v>254</v>
      </c>
    </row>
    <row r="64" spans="1:3" ht="25.8">
      <c r="A64" s="67" t="s">
        <v>256</v>
      </c>
      <c r="B64" s="67" t="s">
        <v>259</v>
      </c>
    </row>
    <row r="66" spans="2:8">
      <c r="H66" s="64"/>
    </row>
    <row r="67" spans="2:8" ht="24" customHeight="1">
      <c r="C67" t="s">
        <v>261</v>
      </c>
    </row>
    <row r="68" spans="2:8" ht="24.6" customHeight="1">
      <c r="C68" t="s">
        <v>263</v>
      </c>
    </row>
    <row r="69" spans="2:8" ht="24.6" customHeight="1">
      <c r="C69" t="s">
        <v>260</v>
      </c>
    </row>
    <row r="70" spans="2:8" ht="24.6" customHeight="1">
      <c r="C70" t="s">
        <v>264</v>
      </c>
    </row>
    <row r="71" spans="2:8" ht="19.649999999999999" customHeight="1">
      <c r="C71" t="s">
        <v>262</v>
      </c>
    </row>
    <row r="72" spans="2:8" ht="17.25" customHeight="1">
      <c r="C72" t="s">
        <v>258</v>
      </c>
    </row>
    <row r="74" spans="2:8">
      <c r="B74" s="64" t="s">
        <v>270</v>
      </c>
    </row>
  </sheetData>
  <mergeCells count="1">
    <mergeCell ref="B27:O32"/>
  </mergeCells>
  <phoneticPr fontId="23"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Table List</vt:lpstr>
      <vt:lpstr>Background data</vt:lpstr>
      <vt:lpstr>Economic data</vt:lpstr>
      <vt:lpstr>Environmental data</vt:lpstr>
      <vt:lpstr>Method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2024-05-07T18:45:18Z</dcterms:modified>
</cp:coreProperties>
</file>